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FINANCIAL SERVICES\BUDGET\Budget Amendments and Quarterly Reviews\2022 Reviews\3rd Quarter Review\"/>
    </mc:Choice>
  </mc:AlternateContent>
  <xr:revisionPtr revIDLastSave="0" documentId="13_ncr:1_{A750378F-898E-4C60-B651-AC2584373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tachment" sheetId="1" r:id="rId1"/>
  </sheets>
  <definedNames>
    <definedName name="_xlnm.Print_Area" localSheetId="0">Attachment!$A$1:$F$190</definedName>
    <definedName name="Z_42656511_B4D8_4F96_B13E_D97906B3341F_.wvu.PrintArea" localSheetId="0" hidden="1">Attachment!$A$1:$F$164</definedName>
    <definedName name="Z_C6D943DA_BB19_43A1_B830_736D9C012146_.wvu.PrintArea" localSheetId="0" hidden="1">Attachment!$A$1:$F$189</definedName>
  </definedNames>
  <calcPr calcId="191029"/>
  <customWorkbookViews>
    <customWorkbookView name="eric.crawford - Personal View" guid="{42656511-B4D8-4F96-B13E-D97906B3341F}" mergeInterval="0" personalView="1" xWindow="-8" windowWidth="1928" windowHeight="1040" activeSheetId="1"/>
    <customWorkbookView name="Marla Keehn - Personal View" guid="{C6D943DA-BB19-43A1-B830-736D9C012146}" mergeInterval="0" personalView="1" maximized="1" xWindow="1912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" l="1"/>
  <c r="F186" i="1"/>
  <c r="F163" i="1"/>
  <c r="F160" i="1"/>
  <c r="F143" i="1"/>
  <c r="F142" i="1"/>
  <c r="F141" i="1"/>
  <c r="F138" i="1"/>
  <c r="E109" i="1"/>
  <c r="E106" i="1"/>
  <c r="F105" i="1"/>
  <c r="E16" i="1"/>
  <c r="E36" i="1"/>
  <c r="F56" i="1"/>
  <c r="E10" i="1"/>
  <c r="E25" i="1" l="1"/>
  <c r="E87" i="1" l="1"/>
  <c r="E84" i="1"/>
  <c r="F83" i="1"/>
  <c r="E100" i="1"/>
  <c r="E97" i="1"/>
  <c r="F96" i="1"/>
  <c r="F15" i="1"/>
  <c r="E21" i="1"/>
  <c r="E22" i="1" l="1"/>
  <c r="F57" i="1"/>
  <c r="E58" i="1"/>
  <c r="F116" i="1"/>
  <c r="F113" i="1"/>
  <c r="E125" i="1"/>
  <c r="E122" i="1"/>
  <c r="E117" i="1"/>
  <c r="E114" i="1"/>
  <c r="E187" i="1"/>
  <c r="E184" i="1"/>
  <c r="E178" i="1"/>
  <c r="F177" i="1"/>
  <c r="E175" i="1"/>
  <c r="F174" i="1"/>
  <c r="E71" i="1"/>
  <c r="E73" i="1" s="1"/>
  <c r="E68" i="1"/>
  <c r="F67" i="1"/>
  <c r="E46" i="1"/>
  <c r="E43" i="1"/>
  <c r="F42" i="1"/>
  <c r="E60" i="1" l="1"/>
  <c r="F152" i="1"/>
  <c r="F155" i="1"/>
  <c r="E144" i="1"/>
  <c r="E189" i="1" s="1"/>
  <c r="E139" i="1"/>
  <c r="F21" i="1"/>
  <c r="E156" i="1" l="1"/>
  <c r="E153" i="1"/>
  <c r="E164" i="1"/>
  <c r="E161" i="1"/>
</calcChain>
</file>

<file path=xl/sharedStrings.xml><?xml version="1.0" encoding="utf-8"?>
<sst xmlns="http://schemas.openxmlformats.org/spreadsheetml/2006/main" count="260" uniqueCount="117">
  <si>
    <t>INCREASE/</t>
  </si>
  <si>
    <t>REVISED</t>
  </si>
  <si>
    <t>DECREASE</t>
  </si>
  <si>
    <t>BUDGET</t>
  </si>
  <si>
    <t>GENERAL FUND</t>
  </si>
  <si>
    <t>Total</t>
  </si>
  <si>
    <t>ATTACHMENT "A"</t>
  </si>
  <si>
    <t>Revenue</t>
  </si>
  <si>
    <t>Expenditure</t>
  </si>
  <si>
    <t>Total General Fund Operational Amendments</t>
  </si>
  <si>
    <t>CAPITAL IMPROVEMENT FUND</t>
  </si>
  <si>
    <t>Expenditures</t>
  </si>
  <si>
    <t>Police Department</t>
  </si>
  <si>
    <t>(Appropriation of insurance proceeds)</t>
  </si>
  <si>
    <t>Total Capital Improvement Fund Amendments</t>
  </si>
  <si>
    <t>Surplus Equipment</t>
  </si>
  <si>
    <t>PUBLIC FACILITIES PROJECTS (391)</t>
  </si>
  <si>
    <t xml:space="preserve">90112 - City Hall 4th Floor Improvements </t>
  </si>
  <si>
    <t>391870</t>
  </si>
  <si>
    <t>387022</t>
  </si>
  <si>
    <t>90112</t>
  </si>
  <si>
    <t>(closing project)</t>
  </si>
  <si>
    <t>39119</t>
  </si>
  <si>
    <t>552220</t>
  </si>
  <si>
    <t>pennies</t>
  </si>
  <si>
    <t>564000</t>
  </si>
  <si>
    <t>Machinery &amp; Equipment</t>
  </si>
  <si>
    <t>562010</t>
  </si>
  <si>
    <t>Building Improvements</t>
  </si>
  <si>
    <t>391664</t>
  </si>
  <si>
    <t>366002</t>
  </si>
  <si>
    <t>Capital Contribution Gov't</t>
  </si>
  <si>
    <t>Unappropriated Budget Savings</t>
  </si>
  <si>
    <t>impact fee funded project -reduce project to zero</t>
  </si>
  <si>
    <t>TRANSPORTATION PROJECTS (361)</t>
  </si>
  <si>
    <t>64121 Intelligent Transportation Systems</t>
  </si>
  <si>
    <t>364870</t>
  </si>
  <si>
    <t>387021</t>
  </si>
  <si>
    <t>64121</t>
  </si>
  <si>
    <t>Intra In (368) LOGT</t>
  </si>
  <si>
    <t>36441</t>
  </si>
  <si>
    <t>565110</t>
  </si>
  <si>
    <t>60099 - Transportation Fund Unappropriated Project Savings</t>
  </si>
  <si>
    <t>60099</t>
  </si>
  <si>
    <t>remember to update this formula</t>
  </si>
  <si>
    <t>Mallards Landing Golf Course</t>
  </si>
  <si>
    <t>Insurance Payments/Reimbursements</t>
  </si>
  <si>
    <t>Repair &amp; Maintenance</t>
  </si>
  <si>
    <t>Golf Courses</t>
  </si>
  <si>
    <t>WATER &amp; SEWER FUND</t>
  </si>
  <si>
    <t>Utility Operations</t>
  </si>
  <si>
    <t>Total Water &amp; Sewer Fund Operational Adjustments</t>
  </si>
  <si>
    <t>WATER &amp; SEWER PROJECTS (413)</t>
  </si>
  <si>
    <t>31019 - Sludge Press Building Motor Control Center</t>
  </si>
  <si>
    <t>413870</t>
  </si>
  <si>
    <t>387013</t>
  </si>
  <si>
    <t>31019</t>
  </si>
  <si>
    <t xml:space="preserve">Intra In (401) Water &amp; Sewer </t>
  </si>
  <si>
    <t>41333</t>
  </si>
  <si>
    <t>563000</t>
  </si>
  <si>
    <t>Improvements Other Than Building</t>
  </si>
  <si>
    <t>30099 - Unappropriated Budget Savings</t>
  </si>
  <si>
    <t>30099</t>
  </si>
  <si>
    <t>41336</t>
  </si>
  <si>
    <t>590300</t>
  </si>
  <si>
    <t>04119 - Gramling Area Drainage Improvement</t>
  </si>
  <si>
    <t>04119</t>
  </si>
  <si>
    <t>314810</t>
  </si>
  <si>
    <t>381006</t>
  </si>
  <si>
    <t>Intra In (401) Water &amp; Sewer Rev/Oper</t>
  </si>
  <si>
    <t>31441</t>
  </si>
  <si>
    <t>565050</t>
  </si>
  <si>
    <t>Infrastructure - Drainage</t>
  </si>
  <si>
    <t>552030</t>
  </si>
  <si>
    <t>Auto Fuel &amp; Oil</t>
  </si>
  <si>
    <t>General Fund Fuel Accounts</t>
  </si>
  <si>
    <t>44000521</t>
  </si>
  <si>
    <t>53000522</t>
  </si>
  <si>
    <t>Fire Department</t>
  </si>
  <si>
    <t>General Fund Non-Departmental</t>
  </si>
  <si>
    <t>591070</t>
  </si>
  <si>
    <t>Inter To (311) General Construction</t>
  </si>
  <si>
    <t>90100581</t>
  </si>
  <si>
    <t>Miscellaneous Equipment</t>
  </si>
  <si>
    <t>10222 - Enterprise Security Camera System</t>
  </si>
  <si>
    <t>312810</t>
  </si>
  <si>
    <t>381000</t>
  </si>
  <si>
    <t>10222</t>
  </si>
  <si>
    <t>Inter In (01) General Fund</t>
  </si>
  <si>
    <t>31220</t>
  </si>
  <si>
    <t>10322- City Fiber Optic Network Plan</t>
  </si>
  <si>
    <t>10322</t>
  </si>
  <si>
    <t>311810</t>
  </si>
  <si>
    <t>31119</t>
  </si>
  <si>
    <t>9013351</t>
  </si>
  <si>
    <t>335180</t>
  </si>
  <si>
    <t>Half Cent Sales Tax</t>
  </si>
  <si>
    <t>(Appropriation of insurance proceeds )</t>
  </si>
  <si>
    <t xml:space="preserve">(Appropriation of supplemental funding for replacement vehicles &amp; upfitting) </t>
  </si>
  <si>
    <t>5300522</t>
  </si>
  <si>
    <t>Police Vehicles</t>
  </si>
  <si>
    <t>9013231</t>
  </si>
  <si>
    <t>323100</t>
  </si>
  <si>
    <t>Electric Franchise Fee</t>
  </si>
  <si>
    <t>(Appropriation of supplemental funding)</t>
  </si>
  <si>
    <t>90100519</t>
  </si>
  <si>
    <t>590310</t>
  </si>
  <si>
    <t>Contingency</t>
  </si>
  <si>
    <t>543010</t>
  </si>
  <si>
    <t>Electric</t>
  </si>
  <si>
    <t xml:space="preserve">(Appropriation of supplemental funding for vehicle upfitting) </t>
  </si>
  <si>
    <t>Intra In (399) PFIF</t>
  </si>
  <si>
    <t>Continued</t>
  </si>
  <si>
    <t>10422 - Replace Fiber Optic at Harper Road</t>
  </si>
  <si>
    <t>10422</t>
  </si>
  <si>
    <t>Infrastructure - Signalization</t>
  </si>
  <si>
    <t>GENERAL PROJECTS (311 &amp; 312)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</si>
</sst>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0&quot;_);_(@_)"/>
    <numFmt numFmtId="165" formatCode="_(* #,##0_);_(* \(#,##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68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64" fontId="19" fillId="0" borderId="2" xfId="0" applyNumberFormat="1" applyFont="1" applyFill="1" applyBorder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164" fontId="19" fillId="0" borderId="3" xfId="0" applyNumberFormat="1" applyFont="1" applyFill="1" applyBorder="1" applyAlignment="1">
      <alignment vertical="center"/>
    </xf>
    <xf numFmtId="37" fontId="19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horizontal="left" vertical="center"/>
    </xf>
    <xf numFmtId="37" fontId="19" fillId="0" borderId="0" xfId="0" applyNumberFormat="1" applyFont="1" applyFill="1" applyBorder="1" applyAlignment="1">
      <alignment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165" fontId="18" fillId="0" borderId="0" xfId="0" applyNumberFormat="1" applyFont="1" applyFill="1" applyAlignment="1">
      <alignment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0" fontId="18" fillId="33" borderId="0" xfId="0" applyFont="1" applyFill="1" applyAlignment="1">
      <alignment vertical="center"/>
    </xf>
    <xf numFmtId="165" fontId="18" fillId="33" borderId="0" xfId="0" applyNumberFormat="1" applyFont="1" applyFill="1" applyAlignment="1">
      <alignment vertical="center"/>
    </xf>
    <xf numFmtId="0" fontId="18" fillId="34" borderId="0" xfId="0" applyFont="1" applyFill="1" applyAlignment="1">
      <alignment vertical="center"/>
    </xf>
    <xf numFmtId="164" fontId="19" fillId="0" borderId="2" xfId="0" applyNumberFormat="1" applyFont="1" applyFill="1" applyBorder="1" applyAlignment="1">
      <alignment horizontal="left" vertical="center"/>
    </xf>
    <xf numFmtId="0" fontId="24" fillId="0" borderId="0" xfId="0" quotePrefix="1" applyNumberFormat="1" applyFont="1" applyBorder="1" applyAlignment="1">
      <alignment horizontal="center" vertical="top"/>
    </xf>
    <xf numFmtId="0" fontId="24" fillId="0" borderId="0" xfId="0" applyNumberFormat="1" applyFont="1" applyBorder="1" applyAlignment="1">
      <alignment horizontal="left" vertical="top"/>
    </xf>
    <xf numFmtId="49" fontId="22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39" fontId="18" fillId="0" borderId="3" xfId="0" applyNumberFormat="1" applyFont="1" applyFill="1" applyBorder="1" applyAlignment="1">
      <alignment vertical="center"/>
    </xf>
    <xf numFmtId="39" fontId="18" fillId="0" borderId="0" xfId="0" applyNumberFormat="1" applyFont="1" applyFill="1" applyBorder="1" applyAlignment="1">
      <alignment vertical="center"/>
    </xf>
    <xf numFmtId="164" fontId="19" fillId="0" borderId="0" xfId="0" applyNumberFormat="1" applyFont="1" applyFill="1" applyAlignment="1">
      <alignment vertical="center"/>
    </xf>
    <xf numFmtId="37" fontId="19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164" fontId="19" fillId="0" borderId="2" xfId="0" applyNumberFormat="1" applyFont="1" applyBorder="1" applyAlignment="1">
      <alignment horizontal="left" vertical="center"/>
    </xf>
    <xf numFmtId="164" fontId="19" fillId="0" borderId="2" xfId="0" applyNumberFormat="1" applyFont="1" applyBorder="1" applyAlignment="1">
      <alignment vertical="center"/>
    </xf>
    <xf numFmtId="37" fontId="19" fillId="0" borderId="2" xfId="0" applyNumberFormat="1" applyFont="1" applyBorder="1" applyAlignment="1">
      <alignment horizontal="center" vertical="center"/>
    </xf>
    <xf numFmtId="164" fontId="19" fillId="0" borderId="3" xfId="0" applyNumberFormat="1" applyFont="1" applyBorder="1" applyAlignment="1">
      <alignment vertical="center"/>
    </xf>
    <xf numFmtId="37" fontId="19" fillId="0" borderId="3" xfId="0" applyNumberFormat="1" applyFont="1" applyBorder="1" applyAlignment="1">
      <alignment horizontal="center" vertical="center"/>
    </xf>
    <xf numFmtId="37" fontId="19" fillId="0" borderId="0" xfId="0" applyNumberFormat="1" applyFont="1" applyFill="1" applyAlignment="1">
      <alignment vertical="center"/>
    </xf>
    <xf numFmtId="37" fontId="18" fillId="0" borderId="0" xfId="0" applyNumberFormat="1" applyFont="1" applyFill="1" applyAlignment="1">
      <alignment horizontal="right" vertical="center"/>
    </xf>
    <xf numFmtId="37" fontId="18" fillId="0" borderId="13" xfId="0" applyNumberFormat="1" applyFont="1" applyFill="1" applyBorder="1" applyAlignment="1">
      <alignment vertical="center"/>
    </xf>
    <xf numFmtId="37" fontId="19" fillId="0" borderId="14" xfId="0" applyNumberFormat="1" applyFont="1" applyFill="1" applyBorder="1" applyAlignment="1">
      <alignment vertical="center"/>
    </xf>
    <xf numFmtId="37" fontId="18" fillId="0" borderId="2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37" fontId="19" fillId="0" borderId="0" xfId="0" applyNumberFormat="1" applyFont="1" applyFill="1" applyAlignment="1">
      <alignment horizontal="right" vertic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te 2" xfId="43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0"/>
  <sheetViews>
    <sheetView tabSelected="1" view="pageBreakPreview" topLeftCell="A181" zoomScale="130" zoomScaleNormal="100" zoomScaleSheetLayoutView="130" workbookViewId="0">
      <selection activeCell="O166" sqref="O166"/>
    </sheetView>
  </sheetViews>
  <sheetFormatPr defaultColWidth="9.140625" defaultRowHeight="15.95" customHeight="1" x14ac:dyDescent="0.2"/>
  <cols>
    <col min="1" max="1" width="13.5703125" style="11" customWidth="1"/>
    <col min="2" max="2" width="9.28515625" style="11" customWidth="1"/>
    <col min="3" max="3" width="7.5703125" style="12" customWidth="1"/>
    <col min="4" max="4" width="41" style="4" customWidth="1"/>
    <col min="5" max="5" width="13.85546875" style="13" bestFit="1" customWidth="1"/>
    <col min="6" max="6" width="12" style="13" bestFit="1" customWidth="1"/>
    <col min="7" max="7" width="11.5703125" style="4" hidden="1" customWidth="1"/>
    <col min="8" max="8" width="15.28515625" style="4" hidden="1" customWidth="1"/>
    <col min="9" max="9" width="12" style="4" hidden="1" customWidth="1"/>
    <col min="10" max="10" width="0" style="4" hidden="1" customWidth="1"/>
    <col min="11" max="11" width="12.28515625" style="4" hidden="1" customWidth="1"/>
    <col min="12" max="12" width="0" style="4" hidden="1" customWidth="1"/>
    <col min="13" max="15" width="14.7109375" style="4" bestFit="1" customWidth="1"/>
    <col min="16" max="16384" width="9.140625" style="4"/>
  </cols>
  <sheetData>
    <row r="1" spans="1:7" ht="15.95" customHeight="1" x14ac:dyDescent="0.2">
      <c r="A1" s="1"/>
      <c r="B1" s="2"/>
      <c r="C1" s="2"/>
      <c r="D1" s="3" t="s">
        <v>6</v>
      </c>
      <c r="E1" s="2"/>
      <c r="F1" s="2"/>
    </row>
    <row r="3" spans="1:7" ht="15.75" customHeight="1" x14ac:dyDescent="0.2">
      <c r="A3" s="40" t="s">
        <v>4</v>
      </c>
      <c r="B3" s="5"/>
      <c r="C3" s="5"/>
      <c r="D3" s="5"/>
      <c r="E3" s="6" t="s">
        <v>0</v>
      </c>
      <c r="F3" s="6" t="s">
        <v>1</v>
      </c>
    </row>
    <row r="4" spans="1:7" ht="15.75" customHeight="1" x14ac:dyDescent="0.2">
      <c r="A4" s="7"/>
      <c r="B4" s="7"/>
      <c r="C4" s="7"/>
      <c r="D4" s="7"/>
      <c r="E4" s="8" t="s">
        <v>2</v>
      </c>
      <c r="F4" s="8" t="s">
        <v>3</v>
      </c>
    </row>
    <row r="5" spans="1:7" s="37" customFormat="1" ht="15.75" customHeight="1" x14ac:dyDescent="0.2">
      <c r="A5" s="18" t="s">
        <v>79</v>
      </c>
      <c r="B5" s="27"/>
      <c r="C5" s="18"/>
      <c r="D5" s="33"/>
      <c r="E5" s="20"/>
      <c r="F5" s="4"/>
      <c r="G5" s="38"/>
    </row>
    <row r="6" spans="1:7" s="37" customFormat="1" ht="15.75" customHeight="1" x14ac:dyDescent="0.2">
      <c r="A6" s="43"/>
      <c r="B6" s="27"/>
      <c r="C6" s="18"/>
      <c r="D6" s="33"/>
      <c r="E6" s="20"/>
      <c r="F6" s="4"/>
      <c r="G6" s="38"/>
    </row>
    <row r="7" spans="1:7" s="37" customFormat="1" ht="15.75" customHeight="1" x14ac:dyDescent="0.2">
      <c r="A7" s="31" t="s">
        <v>7</v>
      </c>
      <c r="B7" s="11"/>
      <c r="C7" s="12"/>
      <c r="D7" s="4"/>
      <c r="E7" s="13"/>
      <c r="F7" s="13"/>
      <c r="G7" s="38"/>
    </row>
    <row r="8" spans="1:7" s="37" customFormat="1" ht="15.75" customHeight="1" x14ac:dyDescent="0.2">
      <c r="A8" s="11" t="s">
        <v>94</v>
      </c>
      <c r="B8" s="11" t="s">
        <v>95</v>
      </c>
      <c r="C8" s="12"/>
      <c r="D8" s="4" t="s">
        <v>96</v>
      </c>
      <c r="E8" s="20">
        <v>800000</v>
      </c>
      <c r="F8" s="59">
        <v>5925000</v>
      </c>
      <c r="G8" s="38"/>
    </row>
    <row r="9" spans="1:7" s="37" customFormat="1" ht="15.75" customHeight="1" x14ac:dyDescent="0.2">
      <c r="A9" s="11" t="s">
        <v>101</v>
      </c>
      <c r="B9" s="11" t="s">
        <v>102</v>
      </c>
      <c r="C9" s="12"/>
      <c r="D9" s="4" t="s">
        <v>103</v>
      </c>
      <c r="E9" s="17">
        <v>200000</v>
      </c>
      <c r="F9" s="59">
        <v>6110000</v>
      </c>
      <c r="G9" s="38"/>
    </row>
    <row r="10" spans="1:7" s="37" customFormat="1" ht="15.75" customHeight="1" x14ac:dyDescent="0.2">
      <c r="A10" s="26"/>
      <c r="B10" s="27"/>
      <c r="C10" s="18"/>
      <c r="D10" s="33" t="s">
        <v>5</v>
      </c>
      <c r="E10" s="20">
        <f>SUBTOTAL(9,E8:E9)</f>
        <v>1000000</v>
      </c>
      <c r="F10" s="4"/>
      <c r="G10" s="38"/>
    </row>
    <row r="11" spans="1:7" s="37" customFormat="1" ht="15.75" customHeight="1" x14ac:dyDescent="0.2">
      <c r="A11" s="26"/>
      <c r="B11" s="27"/>
      <c r="C11" s="18"/>
      <c r="D11" s="33"/>
      <c r="E11" s="20"/>
      <c r="F11" s="4"/>
      <c r="G11" s="38"/>
    </row>
    <row r="12" spans="1:7" s="37" customFormat="1" ht="15.75" customHeight="1" x14ac:dyDescent="0.2">
      <c r="A12" s="32" t="s">
        <v>8</v>
      </c>
      <c r="B12" s="11"/>
      <c r="C12" s="14"/>
      <c r="D12" s="4"/>
      <c r="E12" s="20"/>
      <c r="F12" s="13"/>
      <c r="G12" s="38"/>
    </row>
    <row r="13" spans="1:7" s="37" customFormat="1" ht="15.75" customHeight="1" x14ac:dyDescent="0.2">
      <c r="A13" s="11" t="s">
        <v>105</v>
      </c>
      <c r="B13" s="11" t="s">
        <v>108</v>
      </c>
      <c r="C13" s="14"/>
      <c r="D13" s="4" t="s">
        <v>109</v>
      </c>
      <c r="E13" s="20">
        <v>100000</v>
      </c>
      <c r="F13" s="13">
        <v>205000</v>
      </c>
      <c r="G13" s="38"/>
    </row>
    <row r="14" spans="1:7" s="37" customFormat="1" ht="15.75" customHeight="1" x14ac:dyDescent="0.2">
      <c r="A14" s="11" t="s">
        <v>105</v>
      </c>
      <c r="B14" s="11" t="s">
        <v>106</v>
      </c>
      <c r="C14" s="14"/>
      <c r="D14" s="4" t="s">
        <v>107</v>
      </c>
      <c r="E14" s="20">
        <v>118000</v>
      </c>
      <c r="F14" s="13">
        <v>314332</v>
      </c>
      <c r="G14" s="38"/>
    </row>
    <row r="15" spans="1:7" s="37" customFormat="1" ht="15.75" customHeight="1" x14ac:dyDescent="0.2">
      <c r="A15" s="11" t="s">
        <v>82</v>
      </c>
      <c r="B15" s="11" t="s">
        <v>80</v>
      </c>
      <c r="C15" s="14"/>
      <c r="D15" s="4" t="s">
        <v>81</v>
      </c>
      <c r="E15" s="17">
        <v>415000</v>
      </c>
      <c r="F15" s="13">
        <f>1540000+E15</f>
        <v>1955000</v>
      </c>
      <c r="G15" s="38"/>
    </row>
    <row r="16" spans="1:7" s="37" customFormat="1" ht="15.75" customHeight="1" x14ac:dyDescent="0.2">
      <c r="A16" s="26"/>
      <c r="B16" s="27"/>
      <c r="C16" s="18"/>
      <c r="D16" s="33" t="s">
        <v>5</v>
      </c>
      <c r="E16" s="20">
        <f>SUBTOTAL(9,E13:E15)</f>
        <v>633000</v>
      </c>
      <c r="F16" s="4"/>
      <c r="G16" s="38"/>
    </row>
    <row r="17" spans="1:7" s="37" customFormat="1" ht="15.75" customHeight="1" x14ac:dyDescent="0.2">
      <c r="A17" s="18" t="s">
        <v>12</v>
      </c>
      <c r="B17" s="27"/>
      <c r="C17" s="18"/>
      <c r="D17" s="33"/>
      <c r="E17" s="20"/>
      <c r="F17" s="4"/>
      <c r="G17" s="38"/>
    </row>
    <row r="18" spans="1:7" s="37" customFormat="1" ht="15.75" customHeight="1" x14ac:dyDescent="0.2">
      <c r="A18" s="43" t="s">
        <v>97</v>
      </c>
      <c r="B18" s="27"/>
      <c r="C18" s="18"/>
      <c r="D18" s="33"/>
      <c r="E18" s="20"/>
      <c r="F18" s="4"/>
      <c r="G18" s="38"/>
    </row>
    <row r="19" spans="1:7" s="37" customFormat="1" ht="9.75" customHeight="1" x14ac:dyDescent="0.2">
      <c r="A19" s="36"/>
      <c r="B19" s="27"/>
      <c r="C19" s="18"/>
      <c r="D19" s="33"/>
      <c r="E19" s="20"/>
      <c r="F19" s="4"/>
      <c r="G19" s="38"/>
    </row>
    <row r="20" spans="1:7" s="37" customFormat="1" ht="15.75" customHeight="1" x14ac:dyDescent="0.2">
      <c r="A20" s="31" t="s">
        <v>7</v>
      </c>
      <c r="B20" s="11"/>
      <c r="C20" s="12"/>
      <c r="D20" s="4"/>
      <c r="E20" s="13"/>
      <c r="F20" s="13"/>
      <c r="G20" s="38"/>
    </row>
    <row r="21" spans="1:7" s="37" customFormat="1" ht="15.75" customHeight="1" x14ac:dyDescent="0.2">
      <c r="A21" s="44">
        <v>9013640</v>
      </c>
      <c r="B21" s="44">
        <v>364003</v>
      </c>
      <c r="C21" s="45"/>
      <c r="D21" s="46" t="s">
        <v>15</v>
      </c>
      <c r="E21" s="17">
        <f>28829</f>
        <v>28829</v>
      </c>
      <c r="F21" s="13">
        <f>129510+E21</f>
        <v>158339</v>
      </c>
      <c r="G21" s="38"/>
    </row>
    <row r="22" spans="1:7" s="37" customFormat="1" ht="15.75" customHeight="1" x14ac:dyDescent="0.2">
      <c r="A22" s="11"/>
      <c r="B22" s="11"/>
      <c r="C22" s="14"/>
      <c r="D22" s="33" t="s">
        <v>5</v>
      </c>
      <c r="E22" s="20">
        <f>SUBTOTAL(9,E21:E21)</f>
        <v>28829</v>
      </c>
      <c r="F22" s="13"/>
      <c r="G22" s="38"/>
    </row>
    <row r="23" spans="1:7" s="37" customFormat="1" ht="15.75" customHeight="1" x14ac:dyDescent="0.2">
      <c r="A23" s="32" t="s">
        <v>8</v>
      </c>
      <c r="B23" s="11"/>
      <c r="C23" s="14"/>
      <c r="D23" s="4"/>
      <c r="E23" s="20"/>
      <c r="F23" s="13"/>
      <c r="G23" s="38"/>
    </row>
    <row r="24" spans="1:7" s="37" customFormat="1" ht="15.75" customHeight="1" x14ac:dyDescent="0.2">
      <c r="A24" s="44">
        <v>42000521</v>
      </c>
      <c r="B24" s="44">
        <v>564005</v>
      </c>
      <c r="C24" s="47"/>
      <c r="D24" s="46" t="s">
        <v>100</v>
      </c>
      <c r="E24" s="17">
        <v>28829</v>
      </c>
      <c r="F24" s="13">
        <v>1830446</v>
      </c>
      <c r="G24" s="38"/>
    </row>
    <row r="25" spans="1:7" s="37" customFormat="1" ht="15.75" customHeight="1" x14ac:dyDescent="0.2">
      <c r="A25" s="26"/>
      <c r="B25" s="27"/>
      <c r="C25" s="18"/>
      <c r="D25" s="33" t="s">
        <v>5</v>
      </c>
      <c r="E25" s="20">
        <f>SUBTOTAL(9,E24:E24)</f>
        <v>28829</v>
      </c>
      <c r="F25" s="4"/>
      <c r="G25" s="38"/>
    </row>
    <row r="26" spans="1:7" s="37" customFormat="1" ht="15.75" customHeight="1" x14ac:dyDescent="0.2">
      <c r="A26" s="43" t="s">
        <v>98</v>
      </c>
      <c r="B26" s="27"/>
      <c r="C26" s="18"/>
      <c r="D26" s="33"/>
      <c r="E26" s="20"/>
      <c r="F26" s="4"/>
      <c r="G26" s="38"/>
    </row>
    <row r="27" spans="1:7" s="37" customFormat="1" ht="15.75" customHeight="1" x14ac:dyDescent="0.2">
      <c r="A27" s="32" t="s">
        <v>8</v>
      </c>
      <c r="B27" s="11"/>
      <c r="C27" s="14"/>
      <c r="D27" s="4"/>
      <c r="E27" s="20"/>
      <c r="F27" s="13"/>
      <c r="G27" s="38"/>
    </row>
    <row r="28" spans="1:7" s="37" customFormat="1" ht="15.75" customHeight="1" x14ac:dyDescent="0.2">
      <c r="A28" s="44">
        <v>42000521</v>
      </c>
      <c r="B28" s="44">
        <v>564005</v>
      </c>
      <c r="C28" s="47"/>
      <c r="D28" s="46" t="s">
        <v>100</v>
      </c>
      <c r="E28" s="20">
        <v>200000</v>
      </c>
      <c r="F28" s="13">
        <v>2030446</v>
      </c>
      <c r="G28" s="38"/>
    </row>
    <row r="29" spans="1:7" s="37" customFormat="1" ht="15.75" customHeight="1" x14ac:dyDescent="0.2">
      <c r="A29" s="43"/>
      <c r="B29" s="27"/>
      <c r="C29" s="18"/>
      <c r="D29" s="33"/>
      <c r="E29" s="20"/>
      <c r="F29" s="4"/>
      <c r="G29" s="38"/>
    </row>
    <row r="30" spans="1:7" s="37" customFormat="1" ht="15.75" customHeight="1" x14ac:dyDescent="0.2">
      <c r="A30" s="18" t="s">
        <v>78</v>
      </c>
      <c r="B30" s="27"/>
      <c r="C30" s="18"/>
      <c r="D30" s="33"/>
      <c r="E30" s="20"/>
      <c r="F30" s="4"/>
      <c r="G30" s="38"/>
    </row>
    <row r="31" spans="1:7" s="37" customFormat="1" ht="15.75" customHeight="1" x14ac:dyDescent="0.2">
      <c r="A31" s="43" t="s">
        <v>110</v>
      </c>
      <c r="B31" s="27"/>
      <c r="C31" s="18"/>
      <c r="D31" s="33"/>
      <c r="E31" s="20"/>
      <c r="F31" s="4"/>
      <c r="G31" s="38"/>
    </row>
    <row r="32" spans="1:7" s="37" customFormat="1" ht="9.75" customHeight="1" x14ac:dyDescent="0.2">
      <c r="A32" s="36"/>
      <c r="B32" s="27"/>
      <c r="C32" s="18"/>
      <c r="D32" s="33"/>
      <c r="E32" s="20"/>
      <c r="F32" s="4"/>
      <c r="G32" s="38"/>
    </row>
    <row r="33" spans="1:7" s="37" customFormat="1" ht="15.75" customHeight="1" x14ac:dyDescent="0.2">
      <c r="A33" s="32" t="s">
        <v>8</v>
      </c>
      <c r="B33" s="11"/>
      <c r="C33" s="14"/>
      <c r="D33" s="4"/>
      <c r="E33" s="20"/>
      <c r="F33" s="13"/>
      <c r="G33" s="38"/>
    </row>
    <row r="34" spans="1:7" s="37" customFormat="1" ht="15.75" customHeight="1" x14ac:dyDescent="0.2">
      <c r="A34" s="11" t="s">
        <v>99</v>
      </c>
      <c r="B34" s="44">
        <v>564000</v>
      </c>
      <c r="C34" s="14"/>
      <c r="D34" s="4" t="s">
        <v>26</v>
      </c>
      <c r="E34" s="20">
        <v>17000</v>
      </c>
      <c r="F34" s="13">
        <v>1894927</v>
      </c>
      <c r="G34" s="38"/>
    </row>
    <row r="35" spans="1:7" s="37" customFormat="1" ht="15.75" customHeight="1" x14ac:dyDescent="0.2">
      <c r="A35" s="11" t="s">
        <v>99</v>
      </c>
      <c r="B35" s="44">
        <v>552220</v>
      </c>
      <c r="C35" s="14"/>
      <c r="D35" s="4" t="s">
        <v>83</v>
      </c>
      <c r="E35" s="17">
        <v>30000</v>
      </c>
      <c r="F35" s="13">
        <v>109025</v>
      </c>
      <c r="G35" s="38"/>
    </row>
    <row r="36" spans="1:7" s="37" customFormat="1" ht="15.75" customHeight="1" x14ac:dyDescent="0.2">
      <c r="A36" s="26"/>
      <c r="B36" s="27"/>
      <c r="C36" s="18"/>
      <c r="D36" s="33" t="s">
        <v>5</v>
      </c>
      <c r="E36" s="20">
        <f>SUBTOTAL(9,E34:E35)</f>
        <v>47000</v>
      </c>
      <c r="F36" s="4"/>
      <c r="G36" s="38"/>
    </row>
    <row r="37" spans="1:7" s="37" customFormat="1" ht="15.75" customHeight="1" x14ac:dyDescent="0.2">
      <c r="A37" s="18" t="s">
        <v>48</v>
      </c>
      <c r="B37" s="27"/>
      <c r="C37" s="18"/>
      <c r="D37" s="33"/>
      <c r="E37" s="13"/>
      <c r="F37" s="4"/>
      <c r="G37" s="38"/>
    </row>
    <row r="38" spans="1:7" s="37" customFormat="1" ht="15.75" customHeight="1" x14ac:dyDescent="0.2">
      <c r="A38" s="36" t="s">
        <v>13</v>
      </c>
      <c r="B38" s="27"/>
      <c r="C38" s="18"/>
      <c r="D38" s="33"/>
      <c r="E38" s="13"/>
      <c r="F38" s="4"/>
      <c r="G38" s="38"/>
    </row>
    <row r="39" spans="1:7" s="37" customFormat="1" ht="15.75" customHeight="1" x14ac:dyDescent="0.2">
      <c r="A39" s="36"/>
      <c r="B39" s="27"/>
      <c r="C39" s="18"/>
      <c r="D39" s="33"/>
      <c r="E39" s="13"/>
      <c r="F39" s="4"/>
      <c r="G39" s="38"/>
    </row>
    <row r="40" spans="1:7" s="37" customFormat="1" ht="15.75" customHeight="1" x14ac:dyDescent="0.2">
      <c r="A40" s="31" t="s">
        <v>7</v>
      </c>
      <c r="B40" s="50"/>
      <c r="C40" s="50"/>
      <c r="D40" s="50"/>
      <c r="E40" s="51"/>
      <c r="F40" s="51"/>
      <c r="G40" s="38"/>
    </row>
    <row r="41" spans="1:7" s="37" customFormat="1" ht="15.75" customHeight="1" x14ac:dyDescent="0.2">
      <c r="A41" s="52" t="s">
        <v>45</v>
      </c>
      <c r="B41" s="27"/>
      <c r="C41" s="50"/>
      <c r="D41" s="4"/>
      <c r="E41" s="13"/>
      <c r="F41" s="13"/>
      <c r="G41" s="38"/>
    </row>
    <row r="42" spans="1:7" s="37" customFormat="1" ht="15.75" customHeight="1" x14ac:dyDescent="0.2">
      <c r="A42" s="27">
        <v>3733692</v>
      </c>
      <c r="B42" s="27">
        <v>369301</v>
      </c>
      <c r="C42" s="50"/>
      <c r="D42" s="4" t="s">
        <v>46</v>
      </c>
      <c r="E42" s="17">
        <v>15833</v>
      </c>
      <c r="F42" s="13">
        <f>E42+0</f>
        <v>15833</v>
      </c>
      <c r="G42" s="38"/>
    </row>
    <row r="43" spans="1:7" s="37" customFormat="1" ht="15.75" customHeight="1" x14ac:dyDescent="0.2">
      <c r="A43" s="27"/>
      <c r="B43" s="27"/>
      <c r="C43" s="50"/>
      <c r="D43" s="33" t="s">
        <v>5</v>
      </c>
      <c r="E43" s="13">
        <f>SUM(E42)</f>
        <v>15833</v>
      </c>
      <c r="F43" s="13"/>
      <c r="G43" s="38"/>
    </row>
    <row r="44" spans="1:7" s="37" customFormat="1" ht="15.75" customHeight="1" x14ac:dyDescent="0.2">
      <c r="A44" s="31" t="s">
        <v>8</v>
      </c>
      <c r="B44" s="27"/>
      <c r="C44" s="50"/>
      <c r="D44" s="33"/>
      <c r="E44" s="51"/>
      <c r="F44" s="51"/>
      <c r="G44" s="38"/>
    </row>
    <row r="45" spans="1:7" s="37" customFormat="1" ht="15.75" customHeight="1" x14ac:dyDescent="0.2">
      <c r="A45" s="27">
        <v>37300572</v>
      </c>
      <c r="B45" s="27">
        <v>546000</v>
      </c>
      <c r="C45" s="50"/>
      <c r="D45" s="4" t="s">
        <v>47</v>
      </c>
      <c r="E45" s="17">
        <v>15833</v>
      </c>
      <c r="F45" s="13">
        <v>17333</v>
      </c>
      <c r="G45" s="38"/>
    </row>
    <row r="46" spans="1:7" ht="15.75" customHeight="1" x14ac:dyDescent="0.2">
      <c r="A46" s="27"/>
      <c r="B46" s="27"/>
      <c r="C46" s="50"/>
      <c r="D46" s="33" t="s">
        <v>5</v>
      </c>
      <c r="E46" s="13">
        <f>E45</f>
        <v>15833</v>
      </c>
      <c r="F46" s="51"/>
      <c r="G46" s="25"/>
    </row>
    <row r="47" spans="1:7" ht="15.75" customHeight="1" x14ac:dyDescent="0.2">
      <c r="A47" s="27"/>
      <c r="B47" s="27"/>
      <c r="C47" s="50"/>
      <c r="D47" s="33"/>
      <c r="F47" s="51"/>
      <c r="G47" s="25"/>
    </row>
    <row r="48" spans="1:7" ht="15.75" customHeight="1" x14ac:dyDescent="0.2">
      <c r="A48" s="40" t="s">
        <v>4</v>
      </c>
      <c r="B48" s="5"/>
      <c r="C48" s="5"/>
      <c r="D48" s="5"/>
      <c r="E48" s="6" t="s">
        <v>0</v>
      </c>
      <c r="F48" s="6" t="s">
        <v>1</v>
      </c>
    </row>
    <row r="49" spans="1:7" ht="15.75" customHeight="1" x14ac:dyDescent="0.2">
      <c r="A49" s="7"/>
      <c r="B49" s="7"/>
      <c r="C49" s="7"/>
      <c r="D49" s="7"/>
      <c r="E49" s="8" t="s">
        <v>2</v>
      </c>
      <c r="F49" s="8" t="s">
        <v>3</v>
      </c>
    </row>
    <row r="50" spans="1:7" ht="15.75" customHeight="1" x14ac:dyDescent="0.2">
      <c r="A50" s="66" t="s">
        <v>112</v>
      </c>
      <c r="B50" s="66"/>
      <c r="C50" s="66"/>
      <c r="D50" s="66"/>
      <c r="E50" s="64"/>
      <c r="F50" s="64"/>
    </row>
    <row r="51" spans="1:7" ht="15.75" customHeight="1" x14ac:dyDescent="0.2">
      <c r="A51" s="66"/>
      <c r="B51" s="66"/>
      <c r="C51" s="66"/>
      <c r="D51" s="66"/>
      <c r="E51" s="64"/>
      <c r="F51" s="64"/>
    </row>
    <row r="52" spans="1:7" ht="15.75" customHeight="1" x14ac:dyDescent="0.2">
      <c r="A52" s="18" t="s">
        <v>75</v>
      </c>
      <c r="B52" s="27"/>
      <c r="C52" s="50"/>
      <c r="D52" s="33"/>
      <c r="F52" s="51"/>
      <c r="G52" s="25"/>
    </row>
    <row r="53" spans="1:7" ht="15.75" customHeight="1" x14ac:dyDescent="0.2">
      <c r="A53" s="12" t="s">
        <v>104</v>
      </c>
      <c r="B53" s="27"/>
      <c r="C53" s="50"/>
      <c r="D53" s="33"/>
      <c r="F53" s="51"/>
      <c r="G53" s="25"/>
    </row>
    <row r="54" spans="1:7" ht="15.75" customHeight="1" x14ac:dyDescent="0.2">
      <c r="A54" s="31" t="s">
        <v>8</v>
      </c>
      <c r="B54" s="27"/>
      <c r="C54" s="50"/>
      <c r="D54" s="33"/>
      <c r="F54" s="67"/>
      <c r="G54" s="25"/>
    </row>
    <row r="55" spans="1:7" ht="15.75" customHeight="1" x14ac:dyDescent="0.2">
      <c r="A55" s="31"/>
      <c r="B55" s="27"/>
      <c r="C55" s="50"/>
      <c r="D55" s="33"/>
      <c r="F55" s="67"/>
      <c r="G55" s="25"/>
    </row>
    <row r="56" spans="1:7" ht="15.95" customHeight="1" x14ac:dyDescent="0.2">
      <c r="A56" s="27" t="s">
        <v>76</v>
      </c>
      <c r="B56" s="11" t="s">
        <v>73</v>
      </c>
      <c r="C56" s="4"/>
      <c r="D56" s="4" t="s">
        <v>74</v>
      </c>
      <c r="E56" s="13">
        <v>100000</v>
      </c>
      <c r="F56" s="59">
        <f>535000+E56</f>
        <v>635000</v>
      </c>
      <c r="G56" s="28"/>
    </row>
    <row r="57" spans="1:7" ht="15.95" customHeight="1" x14ac:dyDescent="0.2">
      <c r="A57" s="27" t="s">
        <v>77</v>
      </c>
      <c r="B57" s="11" t="s">
        <v>73</v>
      </c>
      <c r="C57" s="4"/>
      <c r="D57" s="4" t="s">
        <v>74</v>
      </c>
      <c r="E57" s="17">
        <v>20000</v>
      </c>
      <c r="F57" s="59">
        <f>117500+E57</f>
        <v>137500</v>
      </c>
      <c r="G57" s="28"/>
    </row>
    <row r="58" spans="1:7" ht="15.95" customHeight="1" x14ac:dyDescent="0.2">
      <c r="A58" s="27"/>
      <c r="C58" s="4"/>
      <c r="D58" s="33" t="s">
        <v>5</v>
      </c>
      <c r="E58" s="13">
        <f>SUM(E56:E57)</f>
        <v>120000</v>
      </c>
      <c r="G58" s="28"/>
    </row>
    <row r="59" spans="1:7" ht="15.95" customHeight="1" x14ac:dyDescent="0.2">
      <c r="A59" s="27"/>
      <c r="C59" s="4"/>
      <c r="D59" s="15"/>
      <c r="E59" s="19"/>
      <c r="G59" s="28"/>
    </row>
    <row r="60" spans="1:7" ht="15.95" customHeight="1" thickBot="1" x14ac:dyDescent="0.25">
      <c r="A60" s="22"/>
      <c r="B60" s="1"/>
      <c r="C60" s="21"/>
      <c r="D60" s="23" t="s">
        <v>9</v>
      </c>
      <c r="E60" s="16">
        <f>E58+E46+E16+E36+E25+E28</f>
        <v>1044662</v>
      </c>
      <c r="F60" s="24"/>
      <c r="G60" s="28"/>
    </row>
    <row r="61" spans="1:7" s="27" customFormat="1" ht="15.95" customHeight="1" thickTop="1" x14ac:dyDescent="0.2">
      <c r="A61" s="4"/>
      <c r="B61" s="11"/>
      <c r="C61" s="4"/>
      <c r="D61" s="28"/>
      <c r="E61" s="19"/>
      <c r="F61" s="13"/>
    </row>
    <row r="62" spans="1:7" ht="15.95" customHeight="1" x14ac:dyDescent="0.2">
      <c r="A62" s="53" t="s">
        <v>49</v>
      </c>
      <c r="B62" s="54"/>
      <c r="C62" s="54"/>
      <c r="D62" s="54"/>
      <c r="E62" s="55" t="s">
        <v>0</v>
      </c>
      <c r="F62" s="55" t="s">
        <v>1</v>
      </c>
    </row>
    <row r="63" spans="1:7" ht="15.95" customHeight="1" x14ac:dyDescent="0.2">
      <c r="A63" s="56"/>
      <c r="B63" s="56"/>
      <c r="C63" s="56"/>
      <c r="D63" s="56"/>
      <c r="E63" s="57" t="s">
        <v>2</v>
      </c>
      <c r="F63" s="57" t="s">
        <v>3</v>
      </c>
    </row>
    <row r="64" spans="1:7" ht="15.95" customHeight="1" x14ac:dyDescent="0.2">
      <c r="A64" s="18" t="s">
        <v>50</v>
      </c>
      <c r="D64" s="15"/>
      <c r="E64" s="58"/>
      <c r="F64" s="59"/>
    </row>
    <row r="65" spans="1:6" ht="15.95" customHeight="1" x14ac:dyDescent="0.2">
      <c r="A65" s="18"/>
      <c r="D65" s="15"/>
      <c r="E65" s="58"/>
      <c r="F65" s="59"/>
    </row>
    <row r="66" spans="1:6" ht="15.95" customHeight="1" x14ac:dyDescent="0.2">
      <c r="A66" s="31" t="s">
        <v>7</v>
      </c>
      <c r="B66" s="50"/>
      <c r="C66" s="50"/>
      <c r="D66" s="50"/>
      <c r="E66" s="51"/>
      <c r="F66" s="51"/>
    </row>
    <row r="67" spans="1:6" ht="15.95" customHeight="1" x14ac:dyDescent="0.2">
      <c r="A67" s="27">
        <v>6113692</v>
      </c>
      <c r="B67" s="27">
        <v>369301</v>
      </c>
      <c r="C67" s="50"/>
      <c r="D67" s="4" t="s">
        <v>46</v>
      </c>
      <c r="E67" s="17">
        <v>16784</v>
      </c>
      <c r="F67" s="13">
        <f>E67+0</f>
        <v>16784</v>
      </c>
    </row>
    <row r="68" spans="1:6" ht="15.95" customHeight="1" x14ac:dyDescent="0.2">
      <c r="A68" s="27"/>
      <c r="B68" s="27"/>
      <c r="C68" s="50"/>
      <c r="D68" s="33" t="s">
        <v>5</v>
      </c>
      <c r="E68" s="13">
        <f>SUBTOTAL(9,E67)</f>
        <v>16784</v>
      </c>
      <c r="F68" s="51"/>
    </row>
    <row r="69" spans="1:6" ht="15.95" customHeight="1" x14ac:dyDescent="0.2">
      <c r="A69" s="31" t="s">
        <v>8</v>
      </c>
      <c r="B69" s="27"/>
      <c r="C69" s="50"/>
      <c r="D69" s="33"/>
      <c r="E69" s="51"/>
      <c r="F69" s="51"/>
    </row>
    <row r="70" spans="1:6" ht="15.95" customHeight="1" x14ac:dyDescent="0.2">
      <c r="A70" s="27">
        <v>61100536</v>
      </c>
      <c r="B70" s="27">
        <v>564000</v>
      </c>
      <c r="C70" s="50"/>
      <c r="D70" s="4" t="s">
        <v>26</v>
      </c>
      <c r="E70" s="17">
        <v>16784</v>
      </c>
      <c r="F70" s="13">
        <v>41284</v>
      </c>
    </row>
    <row r="71" spans="1:6" ht="15.95" customHeight="1" x14ac:dyDescent="0.2">
      <c r="A71" s="27"/>
      <c r="B71" s="27"/>
      <c r="C71" s="50"/>
      <c r="D71" s="33" t="s">
        <v>5</v>
      </c>
      <c r="E71" s="60">
        <f>SUBTOTAL(9,E70)</f>
        <v>16784</v>
      </c>
      <c r="F71" s="51"/>
    </row>
    <row r="72" spans="1:6" ht="15.95" customHeight="1" x14ac:dyDescent="0.2">
      <c r="A72" s="27"/>
      <c r="B72" s="27"/>
      <c r="C72" s="50"/>
      <c r="D72" s="33"/>
      <c r="F72" s="51"/>
    </row>
    <row r="73" spans="1:6" ht="15.95" customHeight="1" thickBot="1" x14ac:dyDescent="0.25">
      <c r="A73" s="27"/>
      <c r="B73" s="27"/>
      <c r="C73" s="50"/>
      <c r="D73" s="15" t="s">
        <v>51</v>
      </c>
      <c r="E73" s="61">
        <f>E71</f>
        <v>16784</v>
      </c>
      <c r="F73" s="51"/>
    </row>
    <row r="74" spans="1:6" ht="15.95" customHeight="1" thickTop="1" x14ac:dyDescent="0.2">
      <c r="A74" s="27"/>
      <c r="B74" s="27"/>
      <c r="C74" s="50"/>
      <c r="D74" s="15"/>
      <c r="E74" s="19"/>
      <c r="F74" s="51"/>
    </row>
    <row r="75" spans="1:6" ht="15.95" customHeight="1" x14ac:dyDescent="0.2">
      <c r="A75" s="27"/>
      <c r="B75" s="27"/>
      <c r="C75" s="50"/>
      <c r="D75" s="15"/>
      <c r="E75" s="19"/>
      <c r="F75" s="51"/>
    </row>
    <row r="76" spans="1:6" ht="15.95" customHeight="1" x14ac:dyDescent="0.2">
      <c r="A76" s="29" t="s">
        <v>10</v>
      </c>
      <c r="B76" s="29"/>
      <c r="C76" s="29"/>
      <c r="D76" s="29"/>
      <c r="E76" s="6" t="s">
        <v>0</v>
      </c>
      <c r="F76" s="6" t="s">
        <v>1</v>
      </c>
    </row>
    <row r="77" spans="1:6" ht="15.95" customHeight="1" x14ac:dyDescent="0.2">
      <c r="A77" s="30"/>
      <c r="B77" s="30"/>
      <c r="C77" s="30"/>
      <c r="D77" s="30"/>
      <c r="E77" s="8" t="s">
        <v>2</v>
      </c>
      <c r="F77" s="8" t="s">
        <v>3</v>
      </c>
    </row>
    <row r="78" spans="1:6" ht="15.95" customHeight="1" x14ac:dyDescent="0.2">
      <c r="A78" s="65" t="s">
        <v>116</v>
      </c>
      <c r="B78" s="63"/>
      <c r="C78" s="63"/>
      <c r="D78" s="63"/>
      <c r="E78" s="64"/>
      <c r="F78" s="64"/>
    </row>
    <row r="79" spans="1:6" ht="15.95" customHeight="1" x14ac:dyDescent="0.2">
      <c r="A79" s="65"/>
      <c r="B79" s="63"/>
      <c r="C79" s="63"/>
      <c r="D79" s="63"/>
      <c r="E79" s="64"/>
      <c r="F79" s="64"/>
    </row>
    <row r="80" spans="1:6" ht="15.95" customHeight="1" x14ac:dyDescent="0.2">
      <c r="A80" s="10" t="s">
        <v>84</v>
      </c>
      <c r="D80" s="15"/>
      <c r="E80" s="58"/>
    </row>
    <row r="81" spans="1:11" ht="15.95" customHeight="1" x14ac:dyDescent="0.2">
      <c r="A81" s="12"/>
      <c r="D81" s="15"/>
      <c r="E81" s="58"/>
    </row>
    <row r="82" spans="1:11" ht="15.95" customHeight="1" x14ac:dyDescent="0.2">
      <c r="A82" s="31" t="s">
        <v>7</v>
      </c>
      <c r="D82" s="15"/>
      <c r="E82" s="58"/>
    </row>
    <row r="83" spans="1:11" ht="15.95" customHeight="1" x14ac:dyDescent="0.2">
      <c r="A83" s="11" t="s">
        <v>85</v>
      </c>
      <c r="B83" s="11" t="s">
        <v>86</v>
      </c>
      <c r="C83" s="11" t="s">
        <v>87</v>
      </c>
      <c r="D83" s="52" t="s">
        <v>88</v>
      </c>
      <c r="E83" s="17">
        <v>120000</v>
      </c>
      <c r="F83" s="13">
        <f>0+E83</f>
        <v>120000</v>
      </c>
    </row>
    <row r="84" spans="1:11" s="39" customFormat="1" ht="15.95" customHeight="1" x14ac:dyDescent="0.2">
      <c r="A84" s="4"/>
      <c r="B84" s="4"/>
      <c r="C84" s="4"/>
      <c r="D84" s="33" t="s">
        <v>5</v>
      </c>
      <c r="E84" s="13">
        <f>SUM(E83:E83)</f>
        <v>120000</v>
      </c>
      <c r="F84" s="13"/>
      <c r="G84" s="4"/>
      <c r="H84" s="4"/>
      <c r="I84" s="4"/>
      <c r="J84" s="4"/>
      <c r="K84" s="4"/>
    </row>
    <row r="85" spans="1:11" ht="15.95" customHeight="1" x14ac:dyDescent="0.2">
      <c r="A85" s="31" t="s">
        <v>11</v>
      </c>
    </row>
    <row r="86" spans="1:11" ht="15.95" customHeight="1" x14ac:dyDescent="0.2">
      <c r="A86" s="11" t="s">
        <v>89</v>
      </c>
      <c r="B86" s="11" t="s">
        <v>25</v>
      </c>
      <c r="C86" s="11" t="s">
        <v>87</v>
      </c>
      <c r="D86" s="4" t="s">
        <v>26</v>
      </c>
      <c r="E86" s="17">
        <v>120000</v>
      </c>
      <c r="F86" s="13">
        <v>120000</v>
      </c>
    </row>
    <row r="87" spans="1:11" ht="15.95" customHeight="1" x14ac:dyDescent="0.2">
      <c r="A87" s="27"/>
      <c r="B87" s="27"/>
      <c r="C87" s="27"/>
      <c r="D87" s="33" t="s">
        <v>5</v>
      </c>
      <c r="E87" s="13">
        <f>SUBTOTAL(9,E86:E86)</f>
        <v>120000</v>
      </c>
    </row>
    <row r="88" spans="1:11" ht="15.95" customHeight="1" x14ac:dyDescent="0.2">
      <c r="A88" s="65"/>
      <c r="B88" s="63"/>
      <c r="C88" s="63"/>
      <c r="D88" s="63"/>
      <c r="E88" s="64"/>
      <c r="F88" s="64"/>
    </row>
    <row r="89" spans="1:11" ht="15.95" customHeight="1" x14ac:dyDescent="0.2">
      <c r="A89" s="29" t="s">
        <v>10</v>
      </c>
      <c r="B89" s="29"/>
      <c r="C89" s="29"/>
      <c r="D89" s="29"/>
      <c r="E89" s="6" t="s">
        <v>0</v>
      </c>
      <c r="F89" s="6" t="s">
        <v>1</v>
      </c>
    </row>
    <row r="90" spans="1:11" ht="15.95" customHeight="1" x14ac:dyDescent="0.2">
      <c r="A90" s="30"/>
      <c r="B90" s="30"/>
      <c r="C90" s="30"/>
      <c r="D90" s="30"/>
      <c r="E90" s="8" t="s">
        <v>2</v>
      </c>
      <c r="F90" s="8" t="s">
        <v>3</v>
      </c>
    </row>
    <row r="91" spans="1:11" ht="15.95" customHeight="1" x14ac:dyDescent="0.2">
      <c r="A91" s="65" t="s">
        <v>112</v>
      </c>
      <c r="B91" s="63"/>
      <c r="C91" s="63"/>
      <c r="D91" s="63"/>
      <c r="E91" s="64"/>
      <c r="F91" s="64"/>
    </row>
    <row r="92" spans="1:11" ht="15.95" customHeight="1" x14ac:dyDescent="0.2">
      <c r="A92" s="65"/>
      <c r="B92" s="63"/>
      <c r="C92" s="63"/>
      <c r="D92" s="63"/>
      <c r="E92" s="64"/>
      <c r="F92" s="64"/>
    </row>
    <row r="93" spans="1:11" ht="15.95" customHeight="1" x14ac:dyDescent="0.2">
      <c r="A93" s="10" t="s">
        <v>90</v>
      </c>
      <c r="D93" s="15"/>
      <c r="E93" s="58"/>
    </row>
    <row r="94" spans="1:11" ht="15.95" customHeight="1" x14ac:dyDescent="0.2">
      <c r="A94" s="12"/>
      <c r="D94" s="15"/>
      <c r="E94" s="58"/>
    </row>
    <row r="95" spans="1:11" ht="15.95" customHeight="1" x14ac:dyDescent="0.2">
      <c r="A95" s="31" t="s">
        <v>7</v>
      </c>
      <c r="D95" s="15"/>
      <c r="E95" s="58"/>
    </row>
    <row r="96" spans="1:11" ht="15.95" customHeight="1" x14ac:dyDescent="0.2">
      <c r="A96" s="11" t="s">
        <v>92</v>
      </c>
      <c r="B96" s="11" t="s">
        <v>86</v>
      </c>
      <c r="C96" s="11" t="s">
        <v>91</v>
      </c>
      <c r="D96" s="52" t="s">
        <v>88</v>
      </c>
      <c r="E96" s="17">
        <v>160000</v>
      </c>
      <c r="F96" s="13">
        <f>0+E96</f>
        <v>160000</v>
      </c>
    </row>
    <row r="97" spans="1:11" s="39" customFormat="1" ht="15.95" customHeight="1" x14ac:dyDescent="0.2">
      <c r="A97" s="4"/>
      <c r="B97" s="4"/>
      <c r="C97" s="4"/>
      <c r="D97" s="33" t="s">
        <v>5</v>
      </c>
      <c r="E97" s="13">
        <f>SUM(E96:E96)</f>
        <v>160000</v>
      </c>
      <c r="F97" s="13"/>
      <c r="G97" s="4"/>
      <c r="H97" s="4"/>
      <c r="I97" s="4"/>
      <c r="J97" s="4"/>
      <c r="K97" s="4"/>
    </row>
    <row r="98" spans="1:11" ht="15.95" customHeight="1" x14ac:dyDescent="0.2">
      <c r="A98" s="31" t="s">
        <v>11</v>
      </c>
    </row>
    <row r="99" spans="1:11" ht="15.95" customHeight="1" x14ac:dyDescent="0.2">
      <c r="A99" s="11" t="s">
        <v>93</v>
      </c>
      <c r="B99" s="11" t="s">
        <v>59</v>
      </c>
      <c r="C99" s="11" t="s">
        <v>91</v>
      </c>
      <c r="D99" s="4" t="s">
        <v>60</v>
      </c>
      <c r="E99" s="17">
        <v>160000</v>
      </c>
      <c r="F99" s="13">
        <v>160000</v>
      </c>
    </row>
    <row r="100" spans="1:11" ht="15.95" customHeight="1" x14ac:dyDescent="0.2">
      <c r="A100" s="27"/>
      <c r="B100" s="27"/>
      <c r="C100" s="27"/>
      <c r="D100" s="33" t="s">
        <v>5</v>
      </c>
      <c r="E100" s="13">
        <f>SUBTOTAL(9,E99:E99)</f>
        <v>160000</v>
      </c>
    </row>
    <row r="101" spans="1:11" ht="15.95" customHeight="1" x14ac:dyDescent="0.2">
      <c r="A101" s="63"/>
      <c r="B101" s="63"/>
      <c r="C101" s="63"/>
      <c r="D101" s="63"/>
      <c r="E101" s="64"/>
      <c r="F101" s="64"/>
    </row>
    <row r="102" spans="1:11" ht="15.95" customHeight="1" x14ac:dyDescent="0.2">
      <c r="A102" s="10" t="s">
        <v>113</v>
      </c>
      <c r="D102" s="15"/>
      <c r="E102" s="58"/>
    </row>
    <row r="103" spans="1:11" ht="15.95" customHeight="1" x14ac:dyDescent="0.2">
      <c r="A103" s="12"/>
      <c r="D103" s="15"/>
      <c r="E103" s="58"/>
    </row>
    <row r="104" spans="1:11" ht="15.95" customHeight="1" x14ac:dyDescent="0.2">
      <c r="A104" s="31" t="s">
        <v>7</v>
      </c>
      <c r="D104" s="15"/>
      <c r="E104" s="58"/>
    </row>
    <row r="105" spans="1:11" ht="15.95" customHeight="1" x14ac:dyDescent="0.2">
      <c r="A105" s="11" t="s">
        <v>92</v>
      </c>
      <c r="B105" s="11" t="s">
        <v>86</v>
      </c>
      <c r="C105" s="11" t="s">
        <v>114</v>
      </c>
      <c r="D105" s="52" t="s">
        <v>88</v>
      </c>
      <c r="E105" s="17">
        <v>135000</v>
      </c>
      <c r="F105" s="13">
        <f>0+E105</f>
        <v>135000</v>
      </c>
    </row>
    <row r="106" spans="1:11" s="39" customFormat="1" ht="15.95" customHeight="1" x14ac:dyDescent="0.2">
      <c r="A106" s="4"/>
      <c r="B106" s="4"/>
      <c r="C106" s="4"/>
      <c r="D106" s="33" t="s">
        <v>5</v>
      </c>
      <c r="E106" s="13">
        <f>SUM(E105:E105)</f>
        <v>135000</v>
      </c>
      <c r="F106" s="13"/>
      <c r="G106" s="4"/>
      <c r="H106" s="4"/>
      <c r="I106" s="4"/>
      <c r="J106" s="4"/>
      <c r="K106" s="4"/>
    </row>
    <row r="107" spans="1:11" ht="15.95" customHeight="1" x14ac:dyDescent="0.2">
      <c r="A107" s="31" t="s">
        <v>11</v>
      </c>
    </row>
    <row r="108" spans="1:11" ht="15.95" customHeight="1" x14ac:dyDescent="0.2">
      <c r="A108" s="11" t="s">
        <v>93</v>
      </c>
      <c r="B108" s="11" t="s">
        <v>59</v>
      </c>
      <c r="C108" s="11" t="s">
        <v>114</v>
      </c>
      <c r="D108" s="4" t="s">
        <v>60</v>
      </c>
      <c r="E108" s="17">
        <v>135000</v>
      </c>
      <c r="F108" s="13">
        <v>135000</v>
      </c>
    </row>
    <row r="109" spans="1:11" ht="15.95" customHeight="1" x14ac:dyDescent="0.2">
      <c r="A109" s="27"/>
      <c r="B109" s="27"/>
      <c r="C109" s="27"/>
      <c r="D109" s="33" t="s">
        <v>5</v>
      </c>
      <c r="E109" s="13">
        <f>SUBTOTAL(9,E108:E108)</f>
        <v>135000</v>
      </c>
    </row>
    <row r="110" spans="1:11" ht="15.95" customHeight="1" x14ac:dyDescent="0.2">
      <c r="A110" s="10" t="s">
        <v>65</v>
      </c>
      <c r="D110" s="15"/>
      <c r="E110" s="58"/>
    </row>
    <row r="111" spans="1:11" ht="15.95" customHeight="1" x14ac:dyDescent="0.2">
      <c r="A111" s="12"/>
      <c r="D111" s="15"/>
      <c r="E111" s="58"/>
    </row>
    <row r="112" spans="1:11" ht="15.95" customHeight="1" x14ac:dyDescent="0.2">
      <c r="A112" s="31" t="s">
        <v>7</v>
      </c>
      <c r="D112" s="15"/>
      <c r="E112" s="58"/>
    </row>
    <row r="113" spans="1:11" ht="15.95" customHeight="1" x14ac:dyDescent="0.2">
      <c r="A113" s="11" t="s">
        <v>67</v>
      </c>
      <c r="B113" s="11" t="s">
        <v>68</v>
      </c>
      <c r="C113" s="11" t="s">
        <v>66</v>
      </c>
      <c r="D113" s="52" t="s">
        <v>57</v>
      </c>
      <c r="E113" s="17">
        <v>96580</v>
      </c>
      <c r="F113" s="13">
        <f>0+E113</f>
        <v>96580</v>
      </c>
    </row>
    <row r="114" spans="1:11" s="39" customFormat="1" ht="15.95" customHeight="1" x14ac:dyDescent="0.2">
      <c r="A114" s="4"/>
      <c r="B114" s="4"/>
      <c r="C114" s="4"/>
      <c r="D114" s="33" t="s">
        <v>5</v>
      </c>
      <c r="E114" s="13">
        <f>SUM(E113:E113)</f>
        <v>96580</v>
      </c>
      <c r="F114" s="13"/>
      <c r="G114" s="4" t="s">
        <v>24</v>
      </c>
      <c r="H114" s="4" t="s">
        <v>33</v>
      </c>
      <c r="I114" s="4"/>
      <c r="J114" s="4"/>
      <c r="K114" s="4"/>
    </row>
    <row r="115" spans="1:11" ht="15.95" customHeight="1" x14ac:dyDescent="0.2">
      <c r="A115" s="31" t="s">
        <v>11</v>
      </c>
      <c r="G115" s="4" t="s">
        <v>24</v>
      </c>
    </row>
    <row r="116" spans="1:11" ht="15.95" customHeight="1" x14ac:dyDescent="0.2">
      <c r="A116" s="11" t="s">
        <v>70</v>
      </c>
      <c r="B116" s="11" t="s">
        <v>71</v>
      </c>
      <c r="C116" s="11" t="s">
        <v>66</v>
      </c>
      <c r="D116" s="4" t="s">
        <v>72</v>
      </c>
      <c r="E116" s="17">
        <v>96580</v>
      </c>
      <c r="F116" s="13">
        <f>351656+E116</f>
        <v>448236</v>
      </c>
    </row>
    <row r="117" spans="1:11" ht="15.95" customHeight="1" x14ac:dyDescent="0.2">
      <c r="A117" s="27"/>
      <c r="B117" s="27"/>
      <c r="C117" s="27"/>
      <c r="D117" s="33" t="s">
        <v>5</v>
      </c>
      <c r="E117" s="13">
        <f>SUBTOTAL(9,E116:E116)</f>
        <v>96580</v>
      </c>
    </row>
    <row r="118" spans="1:11" ht="15.95" customHeight="1" x14ac:dyDescent="0.2">
      <c r="A118" s="10" t="s">
        <v>61</v>
      </c>
      <c r="D118" s="15"/>
      <c r="E118" s="58"/>
      <c r="G118" s="4" t="s">
        <v>24</v>
      </c>
    </row>
    <row r="119" spans="1:11" ht="15.95" customHeight="1" x14ac:dyDescent="0.2">
      <c r="A119" s="12"/>
      <c r="D119" s="15"/>
      <c r="E119" s="58"/>
      <c r="G119" s="4" t="s">
        <v>24</v>
      </c>
    </row>
    <row r="120" spans="1:11" ht="15.95" customHeight="1" x14ac:dyDescent="0.2">
      <c r="A120" s="31" t="s">
        <v>7</v>
      </c>
      <c r="D120" s="15"/>
      <c r="E120" s="58"/>
    </row>
    <row r="121" spans="1:11" ht="15.95" customHeight="1" x14ac:dyDescent="0.2">
      <c r="A121" s="11" t="s">
        <v>54</v>
      </c>
      <c r="B121" s="11" t="s">
        <v>55</v>
      </c>
      <c r="C121" s="11" t="s">
        <v>62</v>
      </c>
      <c r="D121" s="52" t="s">
        <v>57</v>
      </c>
      <c r="E121" s="17">
        <v>-96580</v>
      </c>
      <c r="F121" s="13">
        <v>1623518</v>
      </c>
    </row>
    <row r="122" spans="1:11" ht="15.95" customHeight="1" x14ac:dyDescent="0.2">
      <c r="A122" s="4"/>
      <c r="B122" s="4"/>
      <c r="C122" s="4"/>
      <c r="D122" s="33" t="s">
        <v>5</v>
      </c>
      <c r="E122" s="13">
        <f>SUM(E121:E121)</f>
        <v>-96580</v>
      </c>
    </row>
    <row r="123" spans="1:11" ht="15.95" customHeight="1" x14ac:dyDescent="0.2">
      <c r="A123" s="31" t="s">
        <v>11</v>
      </c>
    </row>
    <row r="124" spans="1:11" ht="15.95" customHeight="1" x14ac:dyDescent="0.2">
      <c r="A124" s="11" t="s">
        <v>63</v>
      </c>
      <c r="B124" s="11" t="s">
        <v>64</v>
      </c>
      <c r="C124" s="11" t="s">
        <v>62</v>
      </c>
      <c r="D124" s="4" t="s">
        <v>32</v>
      </c>
      <c r="E124" s="17">
        <v>-96580</v>
      </c>
      <c r="F124" s="13">
        <v>1623518</v>
      </c>
    </row>
    <row r="125" spans="1:11" ht="15.95" customHeight="1" x14ac:dyDescent="0.2">
      <c r="A125" s="27"/>
      <c r="B125" s="27"/>
      <c r="C125" s="27"/>
      <c r="D125" s="33" t="s">
        <v>5</v>
      </c>
      <c r="E125" s="20">
        <f>SUBTOTAL(9,E124:E124)</f>
        <v>-96580</v>
      </c>
    </row>
    <row r="126" spans="1:11" ht="15.95" customHeight="1" x14ac:dyDescent="0.2">
      <c r="A126" s="27"/>
      <c r="B126" s="27"/>
      <c r="C126" s="27"/>
      <c r="D126" s="33"/>
      <c r="E126" s="20"/>
    </row>
    <row r="127" spans="1:11" ht="15.95" customHeight="1" x14ac:dyDescent="0.2">
      <c r="A127" s="29" t="s">
        <v>10</v>
      </c>
      <c r="B127" s="29"/>
      <c r="C127" s="29"/>
      <c r="D127" s="29"/>
      <c r="E127" s="6" t="s">
        <v>0</v>
      </c>
      <c r="F127" s="6" t="s">
        <v>1</v>
      </c>
    </row>
    <row r="128" spans="1:11" ht="15.95" customHeight="1" x14ac:dyDescent="0.2">
      <c r="A128" s="30"/>
      <c r="B128" s="30"/>
      <c r="C128" s="30"/>
      <c r="D128" s="30"/>
      <c r="E128" s="8" t="s">
        <v>2</v>
      </c>
      <c r="F128" s="8" t="s">
        <v>3</v>
      </c>
    </row>
    <row r="129" spans="1:6" ht="15.95" customHeight="1" x14ac:dyDescent="0.2">
      <c r="A129" s="65" t="s">
        <v>112</v>
      </c>
      <c r="B129" s="63"/>
      <c r="C129" s="63"/>
      <c r="D129" s="63"/>
      <c r="E129" s="64"/>
      <c r="F129" s="64"/>
    </row>
    <row r="130" spans="1:6" ht="15.95" customHeight="1" x14ac:dyDescent="0.2">
      <c r="A130" s="65"/>
      <c r="B130" s="63"/>
      <c r="C130" s="63"/>
      <c r="D130" s="63"/>
      <c r="E130" s="64"/>
      <c r="F130" s="64"/>
    </row>
    <row r="131" spans="1:6" ht="15.95" customHeight="1" x14ac:dyDescent="0.2">
      <c r="A131" s="26" t="s">
        <v>16</v>
      </c>
      <c r="D131" s="15"/>
      <c r="E131" s="19"/>
    </row>
    <row r="132" spans="1:6" ht="15.95" customHeight="1" x14ac:dyDescent="0.2">
      <c r="A132" s="26"/>
      <c r="D132" s="15"/>
      <c r="E132" s="19"/>
    </row>
    <row r="133" spans="1:6" ht="15.95" customHeight="1" x14ac:dyDescent="0.2">
      <c r="A133" s="10" t="s">
        <v>17</v>
      </c>
      <c r="D133" s="15"/>
      <c r="E133" s="19"/>
    </row>
    <row r="134" spans="1:6" ht="15.95" customHeight="1" x14ac:dyDescent="0.2">
      <c r="A134" s="12" t="s">
        <v>21</v>
      </c>
      <c r="D134" s="15"/>
      <c r="E134" s="19"/>
    </row>
    <row r="135" spans="1:6" ht="15.95" customHeight="1" x14ac:dyDescent="0.2">
      <c r="A135" s="12"/>
      <c r="D135" s="15"/>
      <c r="E135" s="19"/>
    </row>
    <row r="136" spans="1:6" ht="15.95" customHeight="1" x14ac:dyDescent="0.2">
      <c r="A136" s="32" t="s">
        <v>7</v>
      </c>
      <c r="D136" s="15"/>
      <c r="E136" s="19"/>
    </row>
    <row r="137" spans="1:6" ht="15.95" customHeight="1" x14ac:dyDescent="0.2">
      <c r="A137" s="11" t="s">
        <v>29</v>
      </c>
      <c r="B137" s="11" t="s">
        <v>30</v>
      </c>
      <c r="C137" s="11" t="s">
        <v>20</v>
      </c>
      <c r="D137" s="35" t="s">
        <v>31</v>
      </c>
      <c r="E137" s="49">
        <v>0.2</v>
      </c>
      <c r="F137" s="13">
        <v>3063.2</v>
      </c>
    </row>
    <row r="138" spans="1:6" ht="15.95" customHeight="1" x14ac:dyDescent="0.2">
      <c r="A138" s="11" t="s">
        <v>18</v>
      </c>
      <c r="B138" s="11" t="s">
        <v>19</v>
      </c>
      <c r="C138" s="11" t="s">
        <v>20</v>
      </c>
      <c r="D138" s="35" t="s">
        <v>111</v>
      </c>
      <c r="E138" s="48">
        <v>-4259.51</v>
      </c>
      <c r="F138" s="13">
        <f>1002000+E138</f>
        <v>997740.49</v>
      </c>
    </row>
    <row r="139" spans="1:6" ht="15.95" customHeight="1" x14ac:dyDescent="0.2">
      <c r="A139" s="4"/>
      <c r="B139" s="4"/>
      <c r="C139" s="4"/>
      <c r="D139" s="34" t="s">
        <v>5</v>
      </c>
      <c r="E139" s="49">
        <f>SUBTOTAL(9,E137:E138)</f>
        <v>-4259.3100000000004</v>
      </c>
    </row>
    <row r="140" spans="1:6" ht="15.95" customHeight="1" x14ac:dyDescent="0.2">
      <c r="A140" s="31" t="s">
        <v>11</v>
      </c>
      <c r="D140" s="9"/>
      <c r="E140" s="20"/>
    </row>
    <row r="141" spans="1:6" ht="15.95" customHeight="1" x14ac:dyDescent="0.2">
      <c r="A141" s="11" t="s">
        <v>22</v>
      </c>
      <c r="B141" s="11" t="s">
        <v>23</v>
      </c>
      <c r="C141" s="12" t="s">
        <v>20</v>
      </c>
      <c r="D141" s="9" t="s">
        <v>83</v>
      </c>
      <c r="E141" s="49">
        <v>-3063.8</v>
      </c>
      <c r="F141" s="13">
        <f>12759+E141</f>
        <v>9695.2000000000007</v>
      </c>
    </row>
    <row r="142" spans="1:6" ht="15.95" customHeight="1" x14ac:dyDescent="0.2">
      <c r="A142" s="11" t="s">
        <v>22</v>
      </c>
      <c r="B142" s="11" t="s">
        <v>27</v>
      </c>
      <c r="C142" s="12" t="s">
        <v>20</v>
      </c>
      <c r="D142" s="9" t="s">
        <v>28</v>
      </c>
      <c r="E142" s="49">
        <v>-0.99</v>
      </c>
      <c r="F142" s="13">
        <f>869031+E142</f>
        <v>869030.01</v>
      </c>
    </row>
    <row r="143" spans="1:6" ht="15.95" customHeight="1" x14ac:dyDescent="0.2">
      <c r="A143" s="11" t="s">
        <v>22</v>
      </c>
      <c r="B143" s="11" t="s">
        <v>25</v>
      </c>
      <c r="C143" s="12" t="s">
        <v>20</v>
      </c>
      <c r="D143" s="35" t="s">
        <v>26</v>
      </c>
      <c r="E143" s="48">
        <v>-1194.52</v>
      </c>
      <c r="F143" s="13">
        <f>123273+E143</f>
        <v>122078.48</v>
      </c>
    </row>
    <row r="144" spans="1:6" ht="15.95" customHeight="1" x14ac:dyDescent="0.2">
      <c r="A144" s="27"/>
      <c r="B144" s="27"/>
      <c r="C144" s="27"/>
      <c r="D144" s="34" t="s">
        <v>5</v>
      </c>
      <c r="E144" s="49">
        <f>SUBTOTAL(9,E141:E143)</f>
        <v>-4259.3099999999995</v>
      </c>
    </row>
    <row r="145" spans="1:6" ht="15.95" customHeight="1" x14ac:dyDescent="0.2">
      <c r="A145" s="65"/>
      <c r="B145" s="63"/>
      <c r="C145" s="63"/>
      <c r="D145" s="63"/>
      <c r="E145" s="64"/>
      <c r="F145" s="64"/>
    </row>
    <row r="146" spans="1:6" ht="15.95" customHeight="1" x14ac:dyDescent="0.2">
      <c r="A146" s="26" t="s">
        <v>34</v>
      </c>
      <c r="B146" s="27"/>
      <c r="C146" s="27"/>
      <c r="D146" s="34"/>
      <c r="E146" s="49"/>
    </row>
    <row r="147" spans="1:6" ht="15.95" customHeight="1" x14ac:dyDescent="0.2">
      <c r="A147" s="27"/>
      <c r="B147" s="27"/>
      <c r="C147" s="27"/>
      <c r="D147" s="34"/>
      <c r="E147" s="49"/>
    </row>
    <row r="148" spans="1:6" ht="15.95" customHeight="1" x14ac:dyDescent="0.2">
      <c r="A148" s="10" t="s">
        <v>35</v>
      </c>
      <c r="D148" s="15"/>
      <c r="E148" s="19"/>
    </row>
    <row r="149" spans="1:6" ht="15.95" customHeight="1" x14ac:dyDescent="0.2">
      <c r="A149" s="12" t="s">
        <v>21</v>
      </c>
      <c r="D149" s="15"/>
      <c r="E149" s="19"/>
    </row>
    <row r="150" spans="1:6" ht="15.95" customHeight="1" x14ac:dyDescent="0.2">
      <c r="A150" s="12"/>
      <c r="D150" s="15"/>
      <c r="E150" s="19"/>
    </row>
    <row r="151" spans="1:6" ht="15.95" customHeight="1" x14ac:dyDescent="0.2">
      <c r="A151" s="32" t="s">
        <v>7</v>
      </c>
      <c r="D151" s="15"/>
      <c r="E151" s="19"/>
    </row>
    <row r="152" spans="1:6" ht="15.95" customHeight="1" x14ac:dyDescent="0.2">
      <c r="A152" s="11" t="s">
        <v>36</v>
      </c>
      <c r="B152" s="11" t="s">
        <v>37</v>
      </c>
      <c r="C152" s="11" t="s">
        <v>38</v>
      </c>
      <c r="D152" s="4" t="s">
        <v>39</v>
      </c>
      <c r="E152" s="17">
        <v>-237512.9</v>
      </c>
      <c r="F152" s="13">
        <f>800000-237513</f>
        <v>562487</v>
      </c>
    </row>
    <row r="153" spans="1:6" ht="15.95" customHeight="1" x14ac:dyDescent="0.2">
      <c r="A153" s="4"/>
      <c r="B153" s="4"/>
      <c r="C153" s="4"/>
      <c r="D153" s="34" t="s">
        <v>5</v>
      </c>
      <c r="E153" s="20">
        <f>SUBTOTAL(9,E152:E152)</f>
        <v>-237512.9</v>
      </c>
    </row>
    <row r="154" spans="1:6" ht="15.95" customHeight="1" x14ac:dyDescent="0.2">
      <c r="A154" s="31" t="s">
        <v>11</v>
      </c>
      <c r="D154" s="9"/>
      <c r="E154" s="20"/>
    </row>
    <row r="155" spans="1:6" ht="15.95" customHeight="1" x14ac:dyDescent="0.2">
      <c r="A155" s="11" t="s">
        <v>40</v>
      </c>
      <c r="B155" s="11" t="s">
        <v>41</v>
      </c>
      <c r="C155" s="11" t="s">
        <v>38</v>
      </c>
      <c r="D155" s="4" t="s">
        <v>115</v>
      </c>
      <c r="E155" s="17">
        <v>-237512.9</v>
      </c>
      <c r="F155" s="13">
        <f>800000-237513</f>
        <v>562487</v>
      </c>
    </row>
    <row r="156" spans="1:6" ht="15.95" customHeight="1" x14ac:dyDescent="0.2">
      <c r="A156" s="27"/>
      <c r="B156" s="27"/>
      <c r="C156" s="27"/>
      <c r="D156" s="34" t="s">
        <v>5</v>
      </c>
      <c r="E156" s="20">
        <f>SUBTOTAL(9,E155:E155)</f>
        <v>-237512.9</v>
      </c>
    </row>
    <row r="157" spans="1:6" ht="15.95" customHeight="1" x14ac:dyDescent="0.2">
      <c r="A157" s="10" t="s">
        <v>42</v>
      </c>
      <c r="D157" s="15"/>
      <c r="E157" s="19"/>
    </row>
    <row r="158" spans="1:6" ht="15.95" customHeight="1" x14ac:dyDescent="0.2">
      <c r="A158" s="12"/>
      <c r="D158" s="15"/>
      <c r="E158" s="19"/>
    </row>
    <row r="159" spans="1:6" ht="15.95" customHeight="1" x14ac:dyDescent="0.2">
      <c r="A159" s="32" t="s">
        <v>7</v>
      </c>
      <c r="D159" s="15"/>
      <c r="E159" s="19"/>
    </row>
    <row r="160" spans="1:6" ht="15.95" customHeight="1" x14ac:dyDescent="0.2">
      <c r="A160" s="11" t="s">
        <v>36</v>
      </c>
      <c r="B160" s="11" t="s">
        <v>37</v>
      </c>
      <c r="C160" s="11" t="s">
        <v>43</v>
      </c>
      <c r="D160" s="4" t="s">
        <v>39</v>
      </c>
      <c r="E160" s="17">
        <v>237512.9</v>
      </c>
      <c r="F160" s="13">
        <f>80548.03+E160</f>
        <v>318060.93</v>
      </c>
    </row>
    <row r="161" spans="1:7" ht="15.95" customHeight="1" x14ac:dyDescent="0.2">
      <c r="A161" s="4"/>
      <c r="B161" s="4"/>
      <c r="C161" s="4"/>
      <c r="D161" s="34" t="s">
        <v>5</v>
      </c>
      <c r="E161" s="20">
        <f>SUBTOTAL(9,E160)</f>
        <v>237512.9</v>
      </c>
    </row>
    <row r="162" spans="1:7" ht="15.95" customHeight="1" x14ac:dyDescent="0.2">
      <c r="A162" s="31" t="s">
        <v>11</v>
      </c>
      <c r="D162" s="9"/>
      <c r="E162" s="20"/>
    </row>
    <row r="163" spans="1:7" ht="15.95" customHeight="1" x14ac:dyDescent="0.2">
      <c r="A163" s="11" t="s">
        <v>40</v>
      </c>
      <c r="B163" s="41">
        <v>590300</v>
      </c>
      <c r="C163" s="41">
        <v>60099</v>
      </c>
      <c r="D163" s="42" t="s">
        <v>32</v>
      </c>
      <c r="E163" s="17">
        <v>237512.9</v>
      </c>
      <c r="F163" s="13">
        <f>80548.03+E163</f>
        <v>318060.93</v>
      </c>
    </row>
    <row r="164" spans="1:7" ht="15.95" customHeight="1" x14ac:dyDescent="0.2">
      <c r="A164" s="27"/>
      <c r="B164" s="27"/>
      <c r="C164" s="27"/>
      <c r="D164" s="34" t="s">
        <v>5</v>
      </c>
      <c r="E164" s="20">
        <f>SUBTOTAL(9,E163:E163)</f>
        <v>237512.9</v>
      </c>
    </row>
    <row r="165" spans="1:7" ht="15.95" customHeight="1" x14ac:dyDescent="0.2">
      <c r="A165" s="27"/>
      <c r="B165" s="27"/>
      <c r="C165" s="27"/>
      <c r="D165" s="34"/>
      <c r="E165" s="20"/>
    </row>
    <row r="166" spans="1:7" ht="15.95" customHeight="1" x14ac:dyDescent="0.2">
      <c r="A166" s="29" t="s">
        <v>10</v>
      </c>
      <c r="B166" s="29"/>
      <c r="C166" s="29"/>
      <c r="D166" s="29"/>
      <c r="E166" s="6" t="s">
        <v>0</v>
      </c>
      <c r="F166" s="6" t="s">
        <v>1</v>
      </c>
    </row>
    <row r="167" spans="1:7" ht="15.95" customHeight="1" x14ac:dyDescent="0.2">
      <c r="A167" s="30"/>
      <c r="B167" s="30"/>
      <c r="C167" s="30"/>
      <c r="D167" s="30"/>
      <c r="E167" s="8" t="s">
        <v>2</v>
      </c>
      <c r="F167" s="8" t="s">
        <v>3</v>
      </c>
    </row>
    <row r="168" spans="1:7" ht="15.95" customHeight="1" x14ac:dyDescent="0.2">
      <c r="A168" s="65" t="s">
        <v>112</v>
      </c>
      <c r="B168" s="63"/>
      <c r="C168" s="63"/>
      <c r="D168" s="63"/>
      <c r="E168" s="64"/>
      <c r="F168" s="64"/>
    </row>
    <row r="169" spans="1:7" ht="15.95" customHeight="1" x14ac:dyDescent="0.2">
      <c r="A169" s="26" t="s">
        <v>52</v>
      </c>
      <c r="D169" s="15"/>
      <c r="E169" s="58"/>
      <c r="G169" s="39"/>
    </row>
    <row r="170" spans="1:7" ht="15.95" customHeight="1" x14ac:dyDescent="0.2">
      <c r="A170" s="26"/>
      <c r="D170" s="15"/>
      <c r="E170" s="58"/>
    </row>
    <row r="171" spans="1:7" ht="15.95" customHeight="1" x14ac:dyDescent="0.2">
      <c r="A171" s="10" t="s">
        <v>53</v>
      </c>
      <c r="D171" s="15"/>
      <c r="E171" s="58"/>
    </row>
    <row r="172" spans="1:7" ht="15.95" customHeight="1" x14ac:dyDescent="0.2">
      <c r="A172" s="12"/>
      <c r="D172" s="15"/>
      <c r="E172" s="58"/>
    </row>
    <row r="173" spans="1:7" ht="15.95" customHeight="1" x14ac:dyDescent="0.2">
      <c r="A173" s="31" t="s">
        <v>7</v>
      </c>
      <c r="D173" s="15"/>
      <c r="E173" s="58"/>
    </row>
    <row r="174" spans="1:7" ht="15.95" customHeight="1" x14ac:dyDescent="0.2">
      <c r="A174" s="11" t="s">
        <v>54</v>
      </c>
      <c r="B174" s="11" t="s">
        <v>55</v>
      </c>
      <c r="C174" s="11" t="s">
        <v>56</v>
      </c>
      <c r="D174" s="52" t="s">
        <v>69</v>
      </c>
      <c r="E174" s="17">
        <v>250000</v>
      </c>
      <c r="F174" s="13">
        <f>E174+540000</f>
        <v>790000</v>
      </c>
    </row>
    <row r="175" spans="1:7" ht="15.95" customHeight="1" x14ac:dyDescent="0.2">
      <c r="A175" s="4"/>
      <c r="B175" s="4"/>
      <c r="C175" s="4"/>
      <c r="D175" s="33" t="s">
        <v>5</v>
      </c>
      <c r="E175" s="13">
        <f>SUM(E174:E174)</f>
        <v>250000</v>
      </c>
    </row>
    <row r="176" spans="1:7" ht="15.95" customHeight="1" x14ac:dyDescent="0.2">
      <c r="A176" s="31" t="s">
        <v>11</v>
      </c>
    </row>
    <row r="177" spans="1:7" ht="15.95" customHeight="1" x14ac:dyDescent="0.2">
      <c r="A177" s="11" t="s">
        <v>58</v>
      </c>
      <c r="B177" s="11" t="s">
        <v>59</v>
      </c>
      <c r="C177" s="11" t="s">
        <v>56</v>
      </c>
      <c r="D177" s="4" t="s">
        <v>60</v>
      </c>
      <c r="E177" s="17">
        <v>250000</v>
      </c>
      <c r="F177" s="13">
        <f>E177+443975</f>
        <v>693975</v>
      </c>
    </row>
    <row r="178" spans="1:7" ht="15.95" customHeight="1" x14ac:dyDescent="0.2">
      <c r="A178" s="27"/>
      <c r="B178" s="27"/>
      <c r="C178" s="27"/>
      <c r="D178" s="33" t="s">
        <v>5</v>
      </c>
      <c r="E178" s="13">
        <f>SUBTOTAL(9,E177:E177)</f>
        <v>250000</v>
      </c>
    </row>
    <row r="179" spans="1:7" ht="15.95" customHeight="1" x14ac:dyDescent="0.2">
      <c r="A179" s="27"/>
      <c r="B179" s="27"/>
      <c r="C179" s="27"/>
      <c r="D179" s="33"/>
    </row>
    <row r="180" spans="1:7" ht="15.95" customHeight="1" x14ac:dyDescent="0.2">
      <c r="A180" s="10" t="s">
        <v>61</v>
      </c>
      <c r="D180" s="15"/>
      <c r="E180" s="58"/>
    </row>
    <row r="181" spans="1:7" ht="15.95" customHeight="1" x14ac:dyDescent="0.2">
      <c r="A181" s="12"/>
      <c r="D181" s="15"/>
      <c r="E181" s="58"/>
    </row>
    <row r="182" spans="1:7" ht="15.95" customHeight="1" x14ac:dyDescent="0.2">
      <c r="A182" s="31" t="s">
        <v>7</v>
      </c>
      <c r="D182" s="15"/>
      <c r="E182" s="58"/>
    </row>
    <row r="183" spans="1:7" ht="15.95" customHeight="1" x14ac:dyDescent="0.2">
      <c r="A183" s="11" t="s">
        <v>54</v>
      </c>
      <c r="B183" s="11" t="s">
        <v>55</v>
      </c>
      <c r="C183" s="11" t="s">
        <v>62</v>
      </c>
      <c r="D183" s="52" t="s">
        <v>57</v>
      </c>
      <c r="E183" s="17">
        <v>-250000</v>
      </c>
      <c r="F183" s="13">
        <f>1720098.33+E183</f>
        <v>1470098.33</v>
      </c>
    </row>
    <row r="184" spans="1:7" ht="15.95" customHeight="1" x14ac:dyDescent="0.2">
      <c r="A184" s="4"/>
      <c r="B184" s="4"/>
      <c r="C184" s="4"/>
      <c r="D184" s="33" t="s">
        <v>5</v>
      </c>
      <c r="E184" s="13">
        <f>SUM(E183:E183)</f>
        <v>-250000</v>
      </c>
    </row>
    <row r="185" spans="1:7" ht="15.95" customHeight="1" x14ac:dyDescent="0.2">
      <c r="A185" s="31" t="s">
        <v>11</v>
      </c>
    </row>
    <row r="186" spans="1:7" ht="15.95" customHeight="1" x14ac:dyDescent="0.2">
      <c r="A186" s="11" t="s">
        <v>63</v>
      </c>
      <c r="B186" s="11" t="s">
        <v>64</v>
      </c>
      <c r="C186" s="11" t="s">
        <v>62</v>
      </c>
      <c r="D186" s="4" t="s">
        <v>32</v>
      </c>
      <c r="E186" s="17">
        <v>-250000</v>
      </c>
      <c r="F186" s="13">
        <f>1720098.33+E186</f>
        <v>1470098.33</v>
      </c>
    </row>
    <row r="187" spans="1:7" ht="15.95" customHeight="1" x14ac:dyDescent="0.2">
      <c r="A187" s="27"/>
      <c r="B187" s="27"/>
      <c r="C187" s="27"/>
      <c r="D187" s="33" t="s">
        <v>5</v>
      </c>
      <c r="E187" s="13">
        <f>SUBTOTAL(9,E186:E186)</f>
        <v>-250000</v>
      </c>
    </row>
    <row r="188" spans="1:7" ht="15.95" customHeight="1" x14ac:dyDescent="0.2">
      <c r="A188" s="27"/>
      <c r="B188" s="27"/>
      <c r="C188" s="27"/>
      <c r="D188" s="33"/>
      <c r="E188" s="62"/>
    </row>
    <row r="189" spans="1:7" ht="15.95" customHeight="1" thickBot="1" x14ac:dyDescent="0.25">
      <c r="A189" s="22"/>
      <c r="B189" s="1"/>
      <c r="C189" s="21"/>
      <c r="D189" s="23" t="s">
        <v>14</v>
      </c>
      <c r="E189" s="61">
        <f>E144+E100+E87+E109</f>
        <v>410740.69</v>
      </c>
      <c r="F189" s="24"/>
      <c r="G189" s="39" t="s">
        <v>44</v>
      </c>
    </row>
    <row r="190" spans="1:7" ht="15.95" customHeight="1" thickTop="1" x14ac:dyDescent="0.2"/>
  </sheetData>
  <customSheetViews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5" type="noConversion"/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  <rowBreaks count="3" manualBreakCount="3">
    <brk id="88" max="5" man="1"/>
    <brk id="126" max="5" man="1"/>
    <brk id="165" max="5" man="1"/>
  </rowBreaks>
  <ignoredErrors>
    <ignoredError sqref="A56:B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elizabeth.sack</cp:lastModifiedBy>
  <cp:lastPrinted>2022-08-17T19:38:03Z</cp:lastPrinted>
  <dcterms:created xsi:type="dcterms:W3CDTF">2007-01-29T16:59:23Z</dcterms:created>
  <dcterms:modified xsi:type="dcterms:W3CDTF">2022-08-17T21:02:53Z</dcterms:modified>
</cp:coreProperties>
</file>