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FINANCIAL SERVICES\BUDGET\Budget Amendments and Quarterly Reviews\2024 Amendments\Quarterly Reviews\4th Qtr 2024\"/>
    </mc:Choice>
  </mc:AlternateContent>
  <bookViews>
    <workbookView xWindow="-120" yWindow="-120" windowWidth="29040" windowHeight="15720"/>
  </bookViews>
  <sheets>
    <sheet name="Attachment" sheetId="1" r:id="rId1"/>
    <sheet name="Attachment (2)" sheetId="2" r:id="rId2"/>
  </sheets>
  <definedNames>
    <definedName name="_xlnm.Print_Area" localSheetId="0">Attachment!$A$1:$F$564</definedName>
    <definedName name="_xlnm.Print_Area" localSheetId="1">'Attachment (2)'!$A$1:$F$574</definedName>
    <definedName name="_xlnm.Print_Titles" localSheetId="0">Attachment!$1:$2</definedName>
    <definedName name="_xlnm.Print_Titles" localSheetId="1">'Attachment (2)'!$1:$2</definedName>
    <definedName name="Z_42656511_B4D8_4F96_B13E_D97906B3341F_.wvu.PrintArea" localSheetId="0" hidden="1">Attachment!$A$1:$F$186</definedName>
    <definedName name="Z_42656511_B4D8_4F96_B13E_D97906B3341F_.wvu.PrintArea" localSheetId="1" hidden="1">'Attachment (2)'!$A$1:$F$186</definedName>
    <definedName name="Z_C6D943DA_BB19_43A1_B830_736D9C012146_.wvu.PrintArea" localSheetId="0" hidden="1">Attachment!$A$1:$F$186</definedName>
    <definedName name="Z_C6D943DA_BB19_43A1_B830_736D9C012146_.wvu.PrintArea" localSheetId="1" hidden="1">'Attachment (2)'!$A$1:$F$186</definedName>
  </definedNames>
  <calcPr calcId="191029"/>
  <customWorkbookViews>
    <customWorkbookView name="eric.crawford - Personal View" guid="{42656511-B4D8-4F96-B13E-D97906B3341F}" mergeInterval="0" personalView="1" xWindow="-8" windowWidth="1928" windowHeight="1040" activeSheetId="1"/>
    <customWorkbookView name="Marla Keehn - Personal View" guid="{C6D943DA-BB19-43A1-B830-736D9C012146}" mergeInterval="0" personalView="1" maximized="1" xWindow="1912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2" i="2" l="1"/>
  <c r="F571" i="2"/>
  <c r="E569" i="2"/>
  <c r="E564" i="2"/>
  <c r="F563" i="2"/>
  <c r="E561" i="2"/>
  <c r="E555" i="2"/>
  <c r="F554" i="2"/>
  <c r="E552" i="2"/>
  <c r="E547" i="2"/>
  <c r="F546" i="2"/>
  <c r="E544" i="2"/>
  <c r="E537" i="2"/>
  <c r="E534" i="2"/>
  <c r="E528" i="2"/>
  <c r="E525" i="2"/>
  <c r="E518" i="2"/>
  <c r="E515" i="2"/>
  <c r="E507" i="2"/>
  <c r="E504" i="2"/>
  <c r="E499" i="2"/>
  <c r="E493" i="2"/>
  <c r="E487" i="2"/>
  <c r="E484" i="2"/>
  <c r="E479" i="2"/>
  <c r="E471" i="2"/>
  <c r="E459" i="2"/>
  <c r="E456" i="2"/>
  <c r="E451" i="2"/>
  <c r="E448" i="2"/>
  <c r="E443" i="2"/>
  <c r="E440" i="2"/>
  <c r="E435" i="2"/>
  <c r="E432" i="2"/>
  <c r="E423" i="2"/>
  <c r="E420" i="2"/>
  <c r="E414" i="2"/>
  <c r="E410" i="2"/>
  <c r="E404" i="2"/>
  <c r="E401" i="2"/>
  <c r="E395" i="2"/>
  <c r="E391" i="2"/>
  <c r="E382" i="2"/>
  <c r="E375" i="2"/>
  <c r="E372" i="2"/>
  <c r="E367" i="2"/>
  <c r="E363" i="2"/>
  <c r="E357" i="2"/>
  <c r="E353" i="2"/>
  <c r="E344" i="2"/>
  <c r="E341" i="2"/>
  <c r="E335" i="2"/>
  <c r="E331" i="2"/>
  <c r="E325" i="2"/>
  <c r="E322" i="2"/>
  <c r="E316" i="2"/>
  <c r="E313" i="2"/>
  <c r="E304" i="2"/>
  <c r="E300" i="2"/>
  <c r="E295" i="2"/>
  <c r="E288" i="2"/>
  <c r="E281" i="2"/>
  <c r="E278" i="2"/>
  <c r="E272" i="2"/>
  <c r="E268" i="2"/>
  <c r="E259" i="2"/>
  <c r="E252" i="2"/>
  <c r="E249" i="2"/>
  <c r="E243" i="2"/>
  <c r="E240" i="2"/>
  <c r="E234" i="2"/>
  <c r="E226" i="2"/>
  <c r="E216" i="2"/>
  <c r="E213" i="2"/>
  <c r="E206" i="2"/>
  <c r="E203" i="2"/>
  <c r="E197" i="2"/>
  <c r="E194" i="2"/>
  <c r="E186" i="2"/>
  <c r="F185" i="2"/>
  <c r="F184" i="2"/>
  <c r="E182" i="2"/>
  <c r="F181" i="2"/>
  <c r="F180" i="2"/>
  <c r="E173" i="2"/>
  <c r="E170" i="2"/>
  <c r="E162" i="2"/>
  <c r="E159" i="2"/>
  <c r="E151" i="2"/>
  <c r="F150" i="2"/>
  <c r="E148" i="2"/>
  <c r="F147" i="2"/>
  <c r="E142" i="2"/>
  <c r="F141" i="2"/>
  <c r="E139" i="2"/>
  <c r="F138" i="2"/>
  <c r="E131" i="2"/>
  <c r="F130" i="2"/>
  <c r="E128" i="2"/>
  <c r="F127" i="2"/>
  <c r="F126" i="2"/>
  <c r="F125" i="2"/>
  <c r="E121" i="2"/>
  <c r="E118" i="2"/>
  <c r="F117" i="2"/>
  <c r="E112" i="2"/>
  <c r="F111" i="2"/>
  <c r="E109" i="2"/>
  <c r="F108" i="2"/>
  <c r="E103" i="2"/>
  <c r="F102" i="2"/>
  <c r="E100" i="2"/>
  <c r="F99" i="2"/>
  <c r="E92" i="2"/>
  <c r="F91" i="2"/>
  <c r="E89" i="2"/>
  <c r="F88" i="2"/>
  <c r="E76" i="2"/>
  <c r="E78" i="2" s="1"/>
  <c r="F75" i="2"/>
  <c r="F74" i="2"/>
  <c r="F73" i="2"/>
  <c r="F72" i="2"/>
  <c r="F71" i="2"/>
  <c r="F70" i="2"/>
  <c r="F69" i="2"/>
  <c r="E68" i="2"/>
  <c r="F68" i="2" s="1"/>
  <c r="F67" i="2"/>
  <c r="F66" i="2"/>
  <c r="F65" i="2"/>
  <c r="F63" i="2"/>
  <c r="F62" i="2"/>
  <c r="F61" i="2"/>
  <c r="F60" i="2"/>
  <c r="F59" i="2"/>
  <c r="F58" i="2"/>
  <c r="F56" i="2"/>
  <c r="E54" i="2"/>
  <c r="F53" i="2"/>
  <c r="E44" i="2"/>
  <c r="E46" i="2" s="1"/>
  <c r="F42" i="2"/>
  <c r="E36" i="2"/>
  <c r="F35" i="2"/>
  <c r="E25" i="2"/>
  <c r="E28" i="2" s="1"/>
  <c r="F24" i="2"/>
  <c r="F23" i="2"/>
  <c r="E21" i="2"/>
  <c r="F20" i="2"/>
  <c r="E16" i="2"/>
  <c r="F15" i="2"/>
  <c r="E10" i="2"/>
  <c r="F9" i="2"/>
  <c r="E574" i="2" l="1"/>
  <c r="E551" i="1"/>
  <c r="F561" i="1" l="1"/>
  <c r="E554" i="1"/>
  <c r="F553" i="1"/>
  <c r="E559" i="1"/>
  <c r="E545" i="1"/>
  <c r="F544" i="1"/>
  <c r="E542" i="1"/>
  <c r="E562" i="1"/>
  <c r="E537" i="1"/>
  <c r="F536" i="1"/>
  <c r="E534" i="1"/>
  <c r="E234" i="1" l="1"/>
  <c r="E420" i="1" l="1"/>
  <c r="E423" i="1"/>
  <c r="E432" i="1"/>
  <c r="E435" i="1"/>
  <c r="E197" i="1" l="1"/>
  <c r="E194" i="1"/>
  <c r="F91" i="1"/>
  <c r="F88" i="1"/>
  <c r="E92" i="1"/>
  <c r="E89" i="1"/>
  <c r="E131" i="1"/>
  <c r="F130" i="1"/>
  <c r="E128" i="1"/>
  <c r="F127" i="1"/>
  <c r="F126" i="1"/>
  <c r="F125" i="1"/>
  <c r="E103" i="1"/>
  <c r="F102" i="1"/>
  <c r="E100" i="1"/>
  <c r="F99" i="1"/>
  <c r="E121" i="1" l="1"/>
  <c r="E118" i="1"/>
  <c r="F117" i="1"/>
  <c r="F20" i="1" l="1"/>
  <c r="E25" i="1"/>
  <c r="F24" i="1"/>
  <c r="F23" i="1"/>
  <c r="E21" i="1"/>
  <c r="F15" i="1"/>
  <c r="F9" i="1"/>
  <c r="E10" i="1"/>
  <c r="E16" i="1"/>
  <c r="E28" i="1" l="1"/>
  <c r="F42" i="1"/>
  <c r="F35" i="1"/>
  <c r="E44" i="1"/>
  <c r="F111" i="1"/>
  <c r="F108" i="1"/>
  <c r="E109" i="1"/>
  <c r="E112" i="1"/>
  <c r="F185" i="1"/>
  <c r="F184" i="1"/>
  <c r="E186" i="1"/>
  <c r="E182" i="1"/>
  <c r="F180" i="1"/>
  <c r="F181" i="1"/>
  <c r="F75" i="1"/>
  <c r="F74" i="1"/>
  <c r="F73" i="1"/>
  <c r="F72" i="1"/>
  <c r="F71" i="1"/>
  <c r="F70" i="1"/>
  <c r="F69" i="1"/>
  <c r="F67" i="1"/>
  <c r="F66" i="1"/>
  <c r="F65" i="1"/>
  <c r="F63" i="1"/>
  <c r="F62" i="1"/>
  <c r="F61" i="1"/>
  <c r="F60" i="1"/>
  <c r="F59" i="1"/>
  <c r="F58" i="1"/>
  <c r="F56" i="1"/>
  <c r="E68" i="1"/>
  <c r="F53" i="1" l="1"/>
  <c r="E36" i="1"/>
  <c r="E46" i="1"/>
  <c r="F68" i="1"/>
  <c r="E76" i="1"/>
  <c r="E78" i="1" s="1"/>
  <c r="E54" i="1"/>
  <c r="E518" i="1" l="1"/>
  <c r="E515" i="1"/>
  <c r="E493" i="1"/>
  <c r="E499" i="1"/>
  <c r="E471" i="1"/>
  <c r="E414" i="1"/>
  <c r="E404" i="1"/>
  <c r="E401" i="1"/>
  <c r="E410" i="1"/>
  <c r="E443" i="1"/>
  <c r="E440" i="1"/>
  <c r="E451" i="1"/>
  <c r="E448" i="1"/>
  <c r="E459" i="1"/>
  <c r="E456" i="1"/>
  <c r="E479" i="1"/>
  <c r="E487" i="1"/>
  <c r="E484" i="1"/>
  <c r="E395" i="1"/>
  <c r="E382" i="1"/>
  <c r="E391" i="1"/>
  <c r="E507" i="1"/>
  <c r="E504" i="1"/>
  <c r="E367" i="1"/>
  <c r="E357" i="1"/>
  <c r="E353" i="1"/>
  <c r="E363" i="1"/>
  <c r="E375" i="1"/>
  <c r="E372" i="1"/>
  <c r="E335" i="1"/>
  <c r="E524" i="1"/>
  <c r="E304" i="1"/>
  <c r="E331" i="1"/>
  <c r="E344" i="1"/>
  <c r="E341" i="1"/>
  <c r="E316" i="1"/>
  <c r="E313" i="1"/>
  <c r="E527" i="1"/>
  <c r="E259" i="1"/>
  <c r="E281" i="1"/>
  <c r="E288" i="1"/>
  <c r="E295" i="1"/>
  <c r="E300" i="1"/>
  <c r="E272" i="1"/>
  <c r="E252" i="1"/>
  <c r="E249" i="1"/>
  <c r="E268" i="1"/>
  <c r="E278" i="1"/>
  <c r="F150" i="1" l="1"/>
  <c r="F147" i="1"/>
  <c r="F141" i="1"/>
  <c r="E139" i="1"/>
  <c r="F138" i="1"/>
  <c r="E173" i="1"/>
  <c r="E170" i="1"/>
  <c r="E159" i="1"/>
  <c r="E162" i="1"/>
  <c r="E243" i="1" l="1"/>
  <c r="E240" i="1"/>
  <c r="E206" i="1" l="1"/>
  <c r="E203" i="1"/>
  <c r="E142" i="1" l="1"/>
  <c r="E226" i="1" l="1"/>
  <c r="E325" i="1" l="1"/>
  <c r="E322" i="1"/>
  <c r="E216" i="1"/>
  <c r="E213" i="1"/>
  <c r="E151" i="1"/>
  <c r="E148" i="1"/>
  <c r="E564" i="1" l="1"/>
</calcChain>
</file>

<file path=xl/sharedStrings.xml><?xml version="1.0" encoding="utf-8"?>
<sst xmlns="http://schemas.openxmlformats.org/spreadsheetml/2006/main" count="1435" uniqueCount="256">
  <si>
    <t>INCREASE/</t>
  </si>
  <si>
    <t>REVISED</t>
  </si>
  <si>
    <t>DECREASE</t>
  </si>
  <si>
    <t>BUDGET</t>
  </si>
  <si>
    <t>GENERAL FUND</t>
  </si>
  <si>
    <t>Total</t>
  </si>
  <si>
    <t>ATTACHMENT "A"</t>
  </si>
  <si>
    <t>Revenue</t>
  </si>
  <si>
    <t>Expenditure</t>
  </si>
  <si>
    <t>Total General Fund Operational Amendments</t>
  </si>
  <si>
    <t>CAPITAL IMPROVEMENT FUND</t>
  </si>
  <si>
    <t>Expenditures</t>
  </si>
  <si>
    <t>GENERAL PROJECTS (311 &amp; 312)</t>
  </si>
  <si>
    <t>Total Capital Improvement Fund Amendments</t>
  </si>
  <si>
    <t>TRANSPORTATION PROJECTS (361)</t>
  </si>
  <si>
    <t>36441</t>
  </si>
  <si>
    <t>WATER &amp; SEWER PROJECTS (413)</t>
  </si>
  <si>
    <t>364870</t>
  </si>
  <si>
    <t>387007</t>
  </si>
  <si>
    <t>Intra in (369) Transportation Impact Fees</t>
  </si>
  <si>
    <t>MOBILITY PROJECTS (351)</t>
  </si>
  <si>
    <t>85418 - Hibiscus Blvd Sidewalk Connections</t>
  </si>
  <si>
    <t>354870</t>
  </si>
  <si>
    <t>387025</t>
  </si>
  <si>
    <t>85418</t>
  </si>
  <si>
    <t>35441</t>
  </si>
  <si>
    <t>565040</t>
  </si>
  <si>
    <t>Intra in (359) Mobility EPC</t>
  </si>
  <si>
    <t>Infrastructure Design - Sidewalks/Curbs</t>
  </si>
  <si>
    <t>64519</t>
  </si>
  <si>
    <t>565110</t>
  </si>
  <si>
    <t>64519 - Turtle Mound/Eau Gallie Mast Arm</t>
  </si>
  <si>
    <t>433344</t>
  </si>
  <si>
    <t>334360</t>
  </si>
  <si>
    <t>20120</t>
  </si>
  <si>
    <t>FL Dept. of Environmental Protection Grant</t>
  </si>
  <si>
    <t>43338</t>
  </si>
  <si>
    <t>563000</t>
  </si>
  <si>
    <t xml:space="preserve">20120 - Espanola Baffle Box </t>
  </si>
  <si>
    <t>STORMWATER PROJECTS (431)</t>
  </si>
  <si>
    <t>11724 - Central Warehouse Roof Replacement</t>
  </si>
  <si>
    <t>313810</t>
  </si>
  <si>
    <t>381000</t>
  </si>
  <si>
    <t>11724</t>
  </si>
  <si>
    <t>Inter In (001) General Fund</t>
  </si>
  <si>
    <t>381006</t>
  </si>
  <si>
    <t>Inter In (401) Water &amp; Sewer Fund</t>
  </si>
  <si>
    <t>369301</t>
  </si>
  <si>
    <t>Insurance Payments/Reimbursements</t>
  </si>
  <si>
    <t>31319</t>
  </si>
  <si>
    <t>562010</t>
  </si>
  <si>
    <t>Building Improvements</t>
  </si>
  <si>
    <t>310810</t>
  </si>
  <si>
    <t>31019</t>
  </si>
  <si>
    <t>590300</t>
  </si>
  <si>
    <t>Unappropriated budget savings</t>
  </si>
  <si>
    <t>30099 - Water &amp; Sewer Fund Unappropriated Project Budget Savings</t>
  </si>
  <si>
    <t>10099 - General Fund Unappropriated Project Budget Savings</t>
  </si>
  <si>
    <t>41336</t>
  </si>
  <si>
    <t>30099</t>
  </si>
  <si>
    <t>Intra In (419) Water &amp; Sewer</t>
  </si>
  <si>
    <t>413870</t>
  </si>
  <si>
    <t>387028</t>
  </si>
  <si>
    <t>31023 - New Chemical Feed System at Pineda Booster</t>
  </si>
  <si>
    <t>31123 - RO Water Treatment Facility Expansion -5.0 MGD</t>
  </si>
  <si>
    <t>31223 - Wells 1 &amp; 2 Replacement Pumps</t>
  </si>
  <si>
    <t>31320 - Water Production Facility Improvements</t>
  </si>
  <si>
    <t>31420 - RO Concentrate Disposal Well</t>
  </si>
  <si>
    <t>31520 - SWTP Actiflo Building Dehumidifier</t>
  </si>
  <si>
    <t>32221 - Lift Station #17 Replacement</t>
  </si>
  <si>
    <t>31418 - Canova Booster Station VFD Improvements</t>
  </si>
  <si>
    <t>32520 - M1 Canal Force Main Capacity Improvements</t>
  </si>
  <si>
    <t>32523 - Add 6" Force Main to Lift Station #86</t>
  </si>
  <si>
    <t>32623 - Rehab Lift Station #27</t>
  </si>
  <si>
    <t>32723 - Replace Deteriorated Iron Force Main at Lift Station #26</t>
  </si>
  <si>
    <t>33722 - New Class 1 Injection Well</t>
  </si>
  <si>
    <t>30117 - Install Isolation Valves along Major Transmission Mains at Various Locations</t>
  </si>
  <si>
    <t>31219 - SWTP Filter Backwash Drain Upgrade</t>
  </si>
  <si>
    <t>31423 -  Replacement High Service Pump Motors #1 &amp; #2</t>
  </si>
  <si>
    <t>31719 - RO Plant  - Construct Well #5 &amp; #6</t>
  </si>
  <si>
    <t>32015 - Various Lift Stations - Replace Sewer Force Mains</t>
  </si>
  <si>
    <t>32019 - Replace Sewer Force Mains at Lift Station #11 to Manhole #153</t>
  </si>
  <si>
    <t>32219 - Off-Site Sewer Force Main West of I95</t>
  </si>
  <si>
    <t>32220</t>
  </si>
  <si>
    <t>32220 - Sewer Force Main at Lift Station #46 to Manhole #2559</t>
  </si>
  <si>
    <t>32321 - Replace Sewer Force Main at Lift Station #63</t>
  </si>
  <si>
    <t>32322 - Replace Sewer Force Main at Lift Station #36</t>
  </si>
  <si>
    <t>33624 - Grant St. Mechanical Integrity Test</t>
  </si>
  <si>
    <t>34019 - Reclaimed Water Distribution Storage Building</t>
  </si>
  <si>
    <t>34020 - Hibiscus Blvd. 6" Reclaimed Water Main</t>
  </si>
  <si>
    <t>34120 - Florida Ave. / Country Club 12" Reclaimed Water Line</t>
  </si>
  <si>
    <t>34122 - Parkway Drive Phase 2 10" Water Main</t>
  </si>
  <si>
    <t>34521 - Master Plan - Wastewater Collection &amp; Transmission System</t>
  </si>
  <si>
    <t>34419 - 6" Reclaimed Water Main Extension to Melbourne Square Mall</t>
  </si>
  <si>
    <t>36020 - Demolition of Filter &amp; Treatment Units A-D at SWTP</t>
  </si>
  <si>
    <t>2023 WS Bond Issue Proceeds</t>
  </si>
  <si>
    <t>Improvements Other Than Building</t>
  </si>
  <si>
    <t>IOTB - Design</t>
  </si>
  <si>
    <t>Future Bond Proceeds</t>
  </si>
  <si>
    <t>Intra In (419) 23 Bond Int.</t>
  </si>
  <si>
    <t>Unappropriated Budget Savings</t>
  </si>
  <si>
    <t>Machinery &amp; Equipment</t>
  </si>
  <si>
    <t>Buildings</t>
  </si>
  <si>
    <t>Intra In (401) Water &amp; Sewer</t>
  </si>
  <si>
    <t>Intra In Cap Construction Reserve</t>
  </si>
  <si>
    <t>Clearance &amp; Demolition</t>
  </si>
  <si>
    <t>Infrastructure - Signalization</t>
  </si>
  <si>
    <t>34219 - 8" Reclaimed Water Main Extension - Pirate/Babcock/Lipscomb</t>
  </si>
  <si>
    <t>33522 - DB Lee Ditch Stabilization &amp; Piping</t>
  </si>
  <si>
    <t>RISK MANAGEMENT FUND</t>
  </si>
  <si>
    <t>361100</t>
  </si>
  <si>
    <t>Interest Income</t>
  </si>
  <si>
    <t>512000</t>
  </si>
  <si>
    <t>Regular Salaries</t>
  </si>
  <si>
    <t>Overtime</t>
  </si>
  <si>
    <t>FICA Taxes</t>
  </si>
  <si>
    <t>Florida Retirement System</t>
  </si>
  <si>
    <t>Life &amp; Health Insurance</t>
  </si>
  <si>
    <t>514000</t>
  </si>
  <si>
    <t>521000</t>
  </si>
  <si>
    <t>522010</t>
  </si>
  <si>
    <t>523000</t>
  </si>
  <si>
    <t>531990</t>
  </si>
  <si>
    <t>Other Professional Services</t>
  </si>
  <si>
    <t>532100</t>
  </si>
  <si>
    <t>Auditing Fees</t>
  </si>
  <si>
    <t>534000</t>
  </si>
  <si>
    <t>Other Contract Services</t>
  </si>
  <si>
    <t>540000</t>
  </si>
  <si>
    <t>Travel &amp; Per Diem</t>
  </si>
  <si>
    <t>541010</t>
  </si>
  <si>
    <t>Telephone Expense</t>
  </si>
  <si>
    <t>541040</t>
  </si>
  <si>
    <t>544020</t>
  </si>
  <si>
    <t>545000</t>
  </si>
  <si>
    <t>Insurance Premium</t>
  </si>
  <si>
    <t>Postage</t>
  </si>
  <si>
    <t>Copier Lease Expense</t>
  </si>
  <si>
    <t>Liability Reserves</t>
  </si>
  <si>
    <t>Liability Claims - In House</t>
  </si>
  <si>
    <t>545010</t>
  </si>
  <si>
    <t>545015</t>
  </si>
  <si>
    <t>547010</t>
  </si>
  <si>
    <t>Copier Expense</t>
  </si>
  <si>
    <t>548040</t>
  </si>
  <si>
    <t>Safety Program</t>
  </si>
  <si>
    <t>552000</t>
  </si>
  <si>
    <t>Operating Supplies</t>
  </si>
  <si>
    <t>Dues &amp; Subscriptions</t>
  </si>
  <si>
    <t>Training &amp; Education</t>
  </si>
  <si>
    <t>554100</t>
  </si>
  <si>
    <t>555000</t>
  </si>
  <si>
    <t>Appropriation from PY Surplus</t>
  </si>
  <si>
    <t>387034</t>
  </si>
  <si>
    <t>64517 - Front St. Complete Street - New Haven Ave. to Melbourne Ave.</t>
  </si>
  <si>
    <t>364344</t>
  </si>
  <si>
    <t>334493</t>
  </si>
  <si>
    <t>64517</t>
  </si>
  <si>
    <t>FDOT JPA Revenue</t>
  </si>
  <si>
    <t>364810</t>
  </si>
  <si>
    <t>565010</t>
  </si>
  <si>
    <t>Infrastructure - Streets</t>
  </si>
  <si>
    <t>Inter In (351) Mobility</t>
  </si>
  <si>
    <t>565020</t>
  </si>
  <si>
    <t>Infrastructure - Design - Streets</t>
  </si>
  <si>
    <t>Inter to (311) General Projects</t>
  </si>
  <si>
    <t>312810</t>
  </si>
  <si>
    <t>10924</t>
  </si>
  <si>
    <t>31222</t>
  </si>
  <si>
    <t>WORKERS COMPENSATION FUND</t>
  </si>
  <si>
    <t>545060</t>
  </si>
  <si>
    <t>533050</t>
  </si>
  <si>
    <t>Workers Comp State Taxes</t>
  </si>
  <si>
    <t>533060</t>
  </si>
  <si>
    <t>WC Reinsurance</t>
  </si>
  <si>
    <t>545025</t>
  </si>
  <si>
    <t>Administrative Fees</t>
  </si>
  <si>
    <t>WC Claims</t>
  </si>
  <si>
    <t>545062</t>
  </si>
  <si>
    <t>WC Claims-Reserves</t>
  </si>
  <si>
    <t>Total Workers Compensation Fund Amendments</t>
  </si>
  <si>
    <t>Total Risk Fund  Amendments</t>
  </si>
  <si>
    <t>ARPA Appropriation True-Up</t>
  </si>
  <si>
    <t>American Rescue Plan Act</t>
  </si>
  <si>
    <t>Inter to (311) ARPA</t>
  </si>
  <si>
    <t>Inter to (361) ARPA</t>
  </si>
  <si>
    <t>564000</t>
  </si>
  <si>
    <t>Contingency</t>
  </si>
  <si>
    <t>90100581</t>
  </si>
  <si>
    <t>591070</t>
  </si>
  <si>
    <t>53000522</t>
  </si>
  <si>
    <t>151772</t>
  </si>
  <si>
    <t>13423</t>
  </si>
  <si>
    <t>General Fund - Transfers to CIP Projects</t>
  </si>
  <si>
    <t>1517810</t>
  </si>
  <si>
    <t>Improvements Other than building</t>
  </si>
  <si>
    <t>10924 - Fire Dept 800 MHz Radio Replacements/Enhancements</t>
  </si>
  <si>
    <t>312613</t>
  </si>
  <si>
    <t>361103</t>
  </si>
  <si>
    <t>10317</t>
  </si>
  <si>
    <t>Interest-Bond Proceeds</t>
  </si>
  <si>
    <t>31221</t>
  </si>
  <si>
    <t>562000</t>
  </si>
  <si>
    <t>10317 - PD Headquarters Building</t>
  </si>
  <si>
    <t>31020 - ROWTP Generator Transfer Switches</t>
  </si>
  <si>
    <t>31020</t>
  </si>
  <si>
    <t>Intra in (419) W&amp;S</t>
  </si>
  <si>
    <t>(Close project - work complete)</t>
  </si>
  <si>
    <t>(Funding adjustment)</t>
  </si>
  <si>
    <t>(Close Project - Project combined with upcoming generator replacement project)</t>
  </si>
  <si>
    <t>(Additional funding)</t>
  </si>
  <si>
    <t>(Reduce funding - existing budget sufficient)</t>
  </si>
  <si>
    <t>(Close Project - scope of work combined with CIP #31320)</t>
  </si>
  <si>
    <t>(Reallocate funding, project deferred to higher priority)</t>
  </si>
  <si>
    <t>(Defer construction funding, project still under design)</t>
  </si>
  <si>
    <t>(Close, Project Complete)</t>
  </si>
  <si>
    <t>(Close, project complete)</t>
  </si>
  <si>
    <t>(Close, scope of work combined with another project)</t>
  </si>
  <si>
    <t>CAPITAL IMPROVEMENT FUND - CONTINUED</t>
  </si>
  <si>
    <t>11924- Convault Fuel Tanks at FS #71 and #75</t>
  </si>
  <si>
    <t>11924</t>
  </si>
  <si>
    <t>1213611</t>
  </si>
  <si>
    <t>12100513</t>
  </si>
  <si>
    <t>1223611</t>
  </si>
  <si>
    <t>1223870</t>
  </si>
  <si>
    <t>12200513</t>
  </si>
  <si>
    <t>10099</t>
  </si>
  <si>
    <t>12024</t>
  </si>
  <si>
    <t>12024 - Crane Creek Driving Range Poles</t>
  </si>
  <si>
    <t>317810</t>
  </si>
  <si>
    <t>31772</t>
  </si>
  <si>
    <t>387029</t>
  </si>
  <si>
    <t>31320</t>
  </si>
  <si>
    <t>2023 WS Bond Interest</t>
  </si>
  <si>
    <t>(Additional funding required based on recent estimates)</t>
  </si>
  <si>
    <t>(Close project - cost prohibitive)</t>
  </si>
  <si>
    <t>13423 - Welcome Signs at City Entrances</t>
  </si>
  <si>
    <t>(Transfer to project 11724 - Central Warehouse Roof Replacement)</t>
  </si>
  <si>
    <t>(Additional Interest Earnings)</t>
  </si>
  <si>
    <t>(Appropriation of Interest Earnings)</t>
  </si>
  <si>
    <t>Improvements Other than Building</t>
  </si>
  <si>
    <t>20019 - Apollo/General Aviation Baffle Box</t>
  </si>
  <si>
    <t>20019</t>
  </si>
  <si>
    <t>20419 - Cherry Street Baffle Box</t>
  </si>
  <si>
    <t>(Grant Funding Adjustment)</t>
  </si>
  <si>
    <t>20419</t>
  </si>
  <si>
    <t>20020 - Spring Creek Baffle Box</t>
  </si>
  <si>
    <t>20020</t>
  </si>
  <si>
    <t>Intra in (430) Stormwater</t>
  </si>
  <si>
    <t>387017</t>
  </si>
  <si>
    <t>381038</t>
  </si>
  <si>
    <t>41333</t>
  </si>
  <si>
    <t>41335</t>
  </si>
  <si>
    <t>433870</t>
  </si>
  <si>
    <t xml:space="preserve">Intra In (419) </t>
  </si>
  <si>
    <t>(Transfer In from Closed Projects)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</si>
</sst>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0&quot;_);_(@_)"/>
    <numFmt numFmtId="165" formatCode="_(* #,##0_);_(* \(#,##0\);_(* &quot;-&quot;??_);_(@_)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sz val="10"/>
      <name val="Arial"/>
      <family val="2"/>
    </font>
    <font>
      <i/>
      <sz val="10.5"/>
      <color theme="1"/>
      <name val="Arial"/>
      <family val="2"/>
    </font>
    <font>
      <u/>
      <sz val="10.5"/>
      <color theme="1"/>
      <name val="Arial"/>
      <family val="2"/>
    </font>
    <font>
      <b/>
      <i/>
      <sz val="10.5"/>
      <color theme="1"/>
      <name val="Arial"/>
      <family val="2"/>
    </font>
    <font>
      <b/>
      <u/>
      <sz val="10.5"/>
      <color theme="1"/>
      <name val="Arial"/>
      <family val="2"/>
    </font>
    <font>
      <i/>
      <sz val="9"/>
      <color theme="1"/>
      <name val="Arial"/>
      <family val="2"/>
    </font>
    <font>
      <sz val="10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4" applyNumberFormat="0" applyFill="0" applyAlignment="0" applyProtection="0"/>
    <xf numFmtId="0" fontId="4" fillId="0" borderId="5" applyNumberFormat="0" applyFill="0" applyAlignment="0" applyProtection="0"/>
    <xf numFmtId="0" fontId="5" fillId="0" borderId="6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7" applyNumberFormat="0" applyAlignment="0" applyProtection="0"/>
    <xf numFmtId="0" fontId="10" fillId="6" borderId="8" applyNumberFormat="0" applyAlignment="0" applyProtection="0"/>
    <xf numFmtId="0" fontId="11" fillId="6" borderId="7" applyNumberFormat="0" applyAlignment="0" applyProtection="0"/>
    <xf numFmtId="0" fontId="12" fillId="0" borderId="9" applyNumberFormat="0" applyFill="0" applyAlignment="0" applyProtection="0"/>
    <xf numFmtId="0" fontId="13" fillId="7" borderId="10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11" applyNumberFormat="0" applyFont="0" applyAlignment="0" applyProtection="0"/>
    <xf numFmtId="43" fontId="19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05">
    <xf numFmtId="0" fontId="0" fillId="0" borderId="0" xfId="0"/>
    <xf numFmtId="37" fontId="21" fillId="0" borderId="0" xfId="0" applyNumberFormat="1" applyFont="1" applyFill="1" applyBorder="1" applyAlignment="1">
      <alignment vertical="center"/>
    </xf>
    <xf numFmtId="37" fontId="20" fillId="0" borderId="0" xfId="0" applyNumberFormat="1" applyFont="1" applyFill="1" applyBorder="1" applyAlignment="1">
      <alignment horizontal="right" vertical="center"/>
    </xf>
    <xf numFmtId="37" fontId="20" fillId="0" borderId="0" xfId="0" applyNumberFormat="1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49" fontId="20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49" fontId="21" fillId="0" borderId="0" xfId="0" applyNumberFormat="1" applyFont="1" applyFill="1" applyBorder="1" applyAlignment="1">
      <alignment horizontal="center" vertical="center"/>
    </xf>
    <xf numFmtId="49" fontId="20" fillId="0" borderId="0" xfId="0" applyNumberFormat="1" applyFont="1" applyFill="1" applyAlignment="1">
      <alignment horizontal="center" vertical="center"/>
    </xf>
    <xf numFmtId="49" fontId="20" fillId="0" borderId="0" xfId="0" applyNumberFormat="1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21" fillId="0" borderId="2" xfId="0" applyNumberFormat="1" applyFont="1" applyFill="1" applyBorder="1" applyAlignment="1">
      <alignment horizontal="left" vertical="center"/>
    </xf>
    <xf numFmtId="164" fontId="21" fillId="0" borderId="2" xfId="0" applyNumberFormat="1" applyFont="1" applyFill="1" applyBorder="1" applyAlignment="1">
      <alignment vertical="center"/>
    </xf>
    <xf numFmtId="37" fontId="21" fillId="0" borderId="2" xfId="0" applyNumberFormat="1" applyFont="1" applyFill="1" applyBorder="1" applyAlignment="1">
      <alignment horizontal="center" vertical="center"/>
    </xf>
    <xf numFmtId="164" fontId="21" fillId="0" borderId="3" xfId="0" applyNumberFormat="1" applyFont="1" applyFill="1" applyBorder="1" applyAlignment="1">
      <alignment vertical="center"/>
    </xf>
    <xf numFmtId="37" fontId="21" fillId="0" borderId="3" xfId="0" applyNumberFormat="1" applyFont="1" applyFill="1" applyBorder="1" applyAlignment="1">
      <alignment horizontal="center" vertical="center"/>
    </xf>
    <xf numFmtId="164" fontId="21" fillId="0" borderId="0" xfId="0" applyNumberFormat="1" applyFont="1" applyFill="1" applyBorder="1" applyAlignment="1">
      <alignment vertical="center"/>
    </xf>
    <xf numFmtId="37" fontId="21" fillId="0" borderId="0" xfId="0" applyNumberFormat="1" applyFont="1" applyFill="1" applyBorder="1" applyAlignment="1">
      <alignment horizontal="center" vertical="center"/>
    </xf>
    <xf numFmtId="49" fontId="21" fillId="0" borderId="0" xfId="0" applyNumberFormat="1" applyFont="1" applyFill="1" applyAlignment="1">
      <alignment horizontal="left" vertical="center"/>
    </xf>
    <xf numFmtId="0" fontId="20" fillId="0" borderId="0" xfId="0" applyFont="1" applyFill="1" applyAlignment="1">
      <alignment horizontal="right" vertical="center"/>
    </xf>
    <xf numFmtId="49" fontId="24" fillId="0" borderId="0" xfId="0" applyNumberFormat="1" applyFont="1" applyFill="1" applyAlignment="1">
      <alignment horizontal="left" vertical="center"/>
    </xf>
    <xf numFmtId="0" fontId="20" fillId="0" borderId="0" xfId="0" applyFont="1" applyFill="1" applyAlignment="1">
      <alignment horizontal="center" vertical="center" wrapText="1"/>
    </xf>
    <xf numFmtId="37" fontId="20" fillId="0" borderId="3" xfId="0" applyNumberFormat="1" applyFont="1" applyFill="1" applyBorder="1" applyAlignment="1">
      <alignment vertical="center"/>
    </xf>
    <xf numFmtId="49" fontId="25" fillId="0" borderId="0" xfId="0" applyNumberFormat="1" applyFont="1" applyFill="1" applyAlignment="1">
      <alignment horizontal="left" vertical="center"/>
    </xf>
    <xf numFmtId="49" fontId="21" fillId="0" borderId="0" xfId="0" applyNumberFormat="1" applyFont="1" applyAlignment="1">
      <alignment horizontal="left" vertical="center"/>
    </xf>
    <xf numFmtId="49" fontId="24" fillId="0" borderId="0" xfId="0" applyNumberFormat="1" applyFont="1" applyAlignment="1">
      <alignment horizontal="left" vertical="center"/>
    </xf>
    <xf numFmtId="49" fontId="20" fillId="0" borderId="0" xfId="0" applyNumberFormat="1" applyFont="1" applyAlignment="1">
      <alignment horizontal="center" vertical="center"/>
    </xf>
    <xf numFmtId="49" fontId="20" fillId="0" borderId="0" xfId="0" applyNumberFormat="1" applyFont="1" applyAlignment="1">
      <alignment horizontal="left" vertical="center"/>
    </xf>
    <xf numFmtId="0" fontId="20" fillId="0" borderId="0" xfId="0" applyFont="1" applyAlignment="1">
      <alignment vertical="center"/>
    </xf>
    <xf numFmtId="37" fontId="20" fillId="0" borderId="0" xfId="0" applyNumberFormat="1" applyFont="1" applyBorder="1" applyAlignment="1">
      <alignment vertical="center"/>
    </xf>
    <xf numFmtId="37" fontId="20" fillId="0" borderId="0" xfId="0" applyNumberFormat="1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37" fontId="20" fillId="0" borderId="3" xfId="0" applyNumberFormat="1" applyFont="1" applyBorder="1" applyAlignment="1">
      <alignment vertical="center"/>
    </xf>
    <xf numFmtId="49" fontId="23" fillId="0" borderId="0" xfId="0" applyNumberFormat="1" applyFont="1" applyAlignment="1">
      <alignment horizontal="left" vertical="center"/>
    </xf>
    <xf numFmtId="49" fontId="20" fillId="0" borderId="0" xfId="0" applyNumberFormat="1" applyFont="1" applyFill="1" applyBorder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37" fontId="20" fillId="0" borderId="0" xfId="0" applyNumberFormat="1" applyFont="1" applyFill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Fill="1" applyBorder="1" applyAlignment="1">
      <alignment horizontal="right" vertical="center"/>
    </xf>
    <xf numFmtId="49" fontId="24" fillId="0" borderId="0" xfId="0" applyNumberFormat="1" applyFont="1" applyFill="1" applyBorder="1" applyAlignment="1">
      <alignment horizontal="left" vertical="center"/>
    </xf>
    <xf numFmtId="49" fontId="21" fillId="0" borderId="0" xfId="0" applyNumberFormat="1" applyFont="1" applyFill="1" applyBorder="1" applyAlignment="1">
      <alignment horizontal="left" vertical="center"/>
    </xf>
    <xf numFmtId="49" fontId="25" fillId="0" borderId="0" xfId="0" applyNumberFormat="1" applyFont="1" applyAlignment="1">
      <alignment horizontal="left" vertical="center"/>
    </xf>
    <xf numFmtId="0" fontId="21" fillId="0" borderId="0" xfId="0" applyFont="1" applyFill="1" applyBorder="1" applyAlignment="1">
      <alignment horizontal="right" vertical="center"/>
    </xf>
    <xf numFmtId="49" fontId="21" fillId="0" borderId="0" xfId="0" applyNumberFormat="1" applyFont="1" applyFill="1" applyAlignment="1">
      <alignment horizontal="right" vertical="center"/>
    </xf>
    <xf numFmtId="49" fontId="21" fillId="0" borderId="2" xfId="0" applyNumberFormat="1" applyFont="1" applyBorder="1" applyAlignment="1">
      <alignment vertical="center"/>
    </xf>
    <xf numFmtId="37" fontId="21" fillId="0" borderId="2" xfId="0" applyNumberFormat="1" applyFont="1" applyBorder="1" applyAlignment="1">
      <alignment horizontal="center" vertical="center"/>
    </xf>
    <xf numFmtId="49" fontId="21" fillId="0" borderId="3" xfId="0" applyNumberFormat="1" applyFont="1" applyBorder="1" applyAlignment="1">
      <alignment vertical="center"/>
    </xf>
    <xf numFmtId="37" fontId="21" fillId="0" borderId="3" xfId="0" applyNumberFormat="1" applyFont="1" applyBorder="1" applyAlignment="1">
      <alignment horizontal="center" vertical="center"/>
    </xf>
    <xf numFmtId="0" fontId="21" fillId="0" borderId="0" xfId="0" applyFont="1" applyAlignment="1">
      <alignment horizontal="right" vertical="center"/>
    </xf>
    <xf numFmtId="37" fontId="21" fillId="0" borderId="1" xfId="0" applyNumberFormat="1" applyFont="1" applyBorder="1" applyAlignment="1">
      <alignment vertical="center"/>
    </xf>
    <xf numFmtId="37" fontId="20" fillId="0" borderId="0" xfId="0" applyNumberFormat="1" applyFont="1" applyAlignment="1">
      <alignment horizontal="right" vertical="center"/>
    </xf>
    <xf numFmtId="0" fontId="21" fillId="0" borderId="0" xfId="0" applyFont="1" applyFill="1" applyAlignment="1">
      <alignment horizontal="right" vertical="center"/>
    </xf>
    <xf numFmtId="49" fontId="21" fillId="0" borderId="2" xfId="0" applyNumberFormat="1" applyFont="1" applyFill="1" applyBorder="1" applyAlignment="1">
      <alignment vertical="center"/>
    </xf>
    <xf numFmtId="49" fontId="21" fillId="0" borderId="3" xfId="0" applyNumberFormat="1" applyFont="1" applyFill="1" applyBorder="1" applyAlignment="1">
      <alignment vertical="center"/>
    </xf>
    <xf numFmtId="49" fontId="21" fillId="0" borderId="0" xfId="0" applyNumberFormat="1" applyFont="1" applyFill="1" applyBorder="1" applyAlignment="1">
      <alignment vertical="center"/>
    </xf>
    <xf numFmtId="49" fontId="26" fillId="0" borderId="0" xfId="0" applyNumberFormat="1" applyFont="1" applyFill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49" fontId="27" fillId="0" borderId="0" xfId="0" applyNumberFormat="1" applyFont="1" applyFill="1" applyBorder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37" fontId="21" fillId="0" borderId="1" xfId="0" applyNumberFormat="1" applyFont="1" applyFill="1" applyBorder="1" applyAlignment="1">
      <alignment vertical="center"/>
    </xf>
    <xf numFmtId="49" fontId="21" fillId="0" borderId="3" xfId="0" applyNumberFormat="1" applyFont="1" applyBorder="1" applyAlignment="1">
      <alignment horizontal="left" vertical="center"/>
    </xf>
    <xf numFmtId="49" fontId="20" fillId="0" borderId="3" xfId="0" applyNumberFormat="1" applyFont="1" applyBorder="1" applyAlignment="1">
      <alignment horizontal="center" vertical="center"/>
    </xf>
    <xf numFmtId="49" fontId="20" fillId="0" borderId="3" xfId="0" applyNumberFormat="1" applyFont="1" applyBorder="1" applyAlignment="1">
      <alignment horizontal="left" vertical="center"/>
    </xf>
    <xf numFmtId="0" fontId="21" fillId="0" borderId="3" xfId="0" applyFont="1" applyBorder="1" applyAlignment="1">
      <alignment horizontal="right" vertical="center"/>
    </xf>
    <xf numFmtId="37" fontId="21" fillId="0" borderId="3" xfId="0" applyNumberFormat="1" applyFont="1" applyBorder="1" applyAlignment="1">
      <alignment vertical="center"/>
    </xf>
    <xf numFmtId="37" fontId="20" fillId="0" borderId="3" xfId="0" applyNumberFormat="1" applyFont="1" applyBorder="1" applyAlignment="1">
      <alignment horizontal="right" vertical="center"/>
    </xf>
    <xf numFmtId="49" fontId="26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37" fontId="21" fillId="0" borderId="0" xfId="0" applyNumberFormat="1" applyFont="1" applyAlignment="1">
      <alignment vertical="center"/>
    </xf>
    <xf numFmtId="37" fontId="21" fillId="0" borderId="2" xfId="0" applyNumberFormat="1" applyFont="1" applyBorder="1" applyAlignment="1">
      <alignment vertical="center"/>
    </xf>
    <xf numFmtId="43" fontId="28" fillId="34" borderId="0" xfId="44" applyFont="1" applyFill="1"/>
    <xf numFmtId="165" fontId="20" fillId="0" borderId="0" xfId="44" applyNumberFormat="1" applyFont="1" applyFill="1" applyAlignment="1">
      <alignment vertical="center"/>
    </xf>
    <xf numFmtId="10" fontId="20" fillId="0" borderId="0" xfId="45" applyNumberFormat="1" applyFont="1" applyFill="1" applyAlignment="1">
      <alignment vertical="center"/>
    </xf>
    <xf numFmtId="0" fontId="20" fillId="33" borderId="0" xfId="0" applyFont="1" applyFill="1" applyAlignment="1">
      <alignment vertical="center"/>
    </xf>
    <xf numFmtId="0" fontId="28" fillId="0" borderId="0" xfId="0" applyFont="1"/>
    <xf numFmtId="43" fontId="28" fillId="35" borderId="0" xfId="44" applyFont="1" applyFill="1"/>
    <xf numFmtId="43" fontId="28" fillId="33" borderId="0" xfId="44" applyFont="1" applyFill="1"/>
    <xf numFmtId="0" fontId="28" fillId="33" borderId="0" xfId="0" applyFont="1" applyFill="1"/>
    <xf numFmtId="0" fontId="28" fillId="35" borderId="0" xfId="0" applyFont="1" applyFill="1"/>
    <xf numFmtId="49" fontId="23" fillId="0" borderId="0" xfId="0" applyNumberFormat="1" applyFont="1" applyFill="1" applyAlignment="1">
      <alignment horizontal="left" vertical="center"/>
    </xf>
    <xf numFmtId="49" fontId="27" fillId="0" borderId="0" xfId="0" applyNumberFormat="1" applyFont="1" applyAlignment="1">
      <alignment horizontal="left" vertical="center"/>
    </xf>
    <xf numFmtId="39" fontId="20" fillId="0" borderId="0" xfId="0" applyNumberFormat="1" applyFont="1" applyFill="1" applyBorder="1" applyAlignment="1">
      <alignment vertical="center"/>
    </xf>
    <xf numFmtId="39" fontId="21" fillId="0" borderId="1" xfId="0" applyNumberFormat="1" applyFont="1" applyFill="1" applyBorder="1" applyAlignment="1">
      <alignment vertical="center"/>
    </xf>
    <xf numFmtId="49" fontId="23" fillId="0" borderId="0" xfId="0" applyNumberFormat="1" applyFont="1" applyFill="1" applyBorder="1" applyAlignment="1">
      <alignment horizontal="left" vertical="center"/>
    </xf>
    <xf numFmtId="0" fontId="20" fillId="33" borderId="0" xfId="0" applyFont="1" applyFill="1" applyAlignment="1">
      <alignment horizontal="center" vertical="center"/>
    </xf>
    <xf numFmtId="49" fontId="20" fillId="33" borderId="0" xfId="0" applyNumberFormat="1" applyFont="1" applyFill="1" applyAlignment="1">
      <alignment horizontal="center" vertical="center"/>
    </xf>
    <xf numFmtId="0" fontId="20" fillId="33" borderId="0" xfId="0" applyFont="1" applyFill="1" applyBorder="1" applyAlignment="1">
      <alignment horizontal="left" vertical="center"/>
    </xf>
    <xf numFmtId="37" fontId="20" fillId="33" borderId="0" xfId="0" applyNumberFormat="1" applyFont="1" applyFill="1" applyBorder="1" applyAlignment="1">
      <alignment vertical="center"/>
    </xf>
    <xf numFmtId="37" fontId="20" fillId="33" borderId="0" xfId="0" applyNumberFormat="1" applyFont="1" applyFill="1" applyAlignment="1">
      <alignment vertical="center"/>
    </xf>
    <xf numFmtId="37" fontId="20" fillId="33" borderId="3" xfId="0" applyNumberFormat="1" applyFont="1" applyFill="1" applyBorder="1" applyAlignment="1">
      <alignment vertical="center"/>
    </xf>
    <xf numFmtId="49" fontId="26" fillId="33" borderId="0" xfId="0" applyNumberFormat="1" applyFont="1" applyFill="1" applyAlignment="1">
      <alignment horizontal="left" vertical="center"/>
    </xf>
    <xf numFmtId="49" fontId="20" fillId="33" borderId="0" xfId="0" applyNumberFormat="1" applyFont="1" applyFill="1" applyBorder="1" applyAlignment="1">
      <alignment horizontal="center" vertical="center"/>
    </xf>
    <xf numFmtId="49" fontId="20" fillId="33" borderId="0" xfId="0" applyNumberFormat="1" applyFont="1" applyFill="1" applyBorder="1" applyAlignment="1">
      <alignment horizontal="left" vertical="center"/>
    </xf>
    <xf numFmtId="0" fontId="21" fillId="33" borderId="0" xfId="0" applyFont="1" applyFill="1" applyBorder="1" applyAlignment="1">
      <alignment horizontal="right" vertical="center"/>
    </xf>
    <xf numFmtId="37" fontId="21" fillId="33" borderId="0" xfId="0" applyNumberFormat="1" applyFont="1" applyFill="1" applyBorder="1" applyAlignment="1">
      <alignment vertical="center"/>
    </xf>
    <xf numFmtId="37" fontId="20" fillId="33" borderId="0" xfId="0" applyNumberFormat="1" applyFont="1" applyFill="1" applyBorder="1" applyAlignment="1">
      <alignment horizontal="right" vertical="center"/>
    </xf>
    <xf numFmtId="49" fontId="27" fillId="33" borderId="0" xfId="0" applyNumberFormat="1" applyFont="1" applyFill="1" applyBorder="1" applyAlignment="1">
      <alignment horizontal="left" vertical="center"/>
    </xf>
    <xf numFmtId="49" fontId="24" fillId="33" borderId="0" xfId="0" applyNumberFormat="1" applyFont="1" applyFill="1" applyBorder="1" applyAlignment="1">
      <alignment horizontal="left" vertical="center"/>
    </xf>
    <xf numFmtId="49" fontId="20" fillId="33" borderId="0" xfId="0" applyNumberFormat="1" applyFont="1" applyFill="1" applyAlignment="1">
      <alignment horizontal="left" vertical="center"/>
    </xf>
    <xf numFmtId="0" fontId="21" fillId="33" borderId="0" xfId="0" applyFont="1" applyFill="1" applyAlignment="1">
      <alignment horizontal="right" vertical="center"/>
    </xf>
    <xf numFmtId="0" fontId="20" fillId="33" borderId="0" xfId="0" applyFont="1" applyFill="1" applyBorder="1" applyAlignment="1">
      <alignment horizontal="right" vertical="center"/>
    </xf>
    <xf numFmtId="49" fontId="24" fillId="33" borderId="0" xfId="0" applyNumberFormat="1" applyFont="1" applyFill="1" applyAlignment="1">
      <alignment horizontal="left" vertical="center"/>
    </xf>
    <xf numFmtId="0" fontId="20" fillId="33" borderId="0" xfId="0" applyFont="1" applyFill="1" applyBorder="1" applyAlignment="1">
      <alignment vertical="center"/>
    </xf>
    <xf numFmtId="39" fontId="21" fillId="33" borderId="1" xfId="0" applyNumberFormat="1" applyFont="1" applyFill="1" applyBorder="1" applyAlignment="1">
      <alignment vertical="center"/>
    </xf>
  </cellXfs>
  <cellStyles count="46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Comma 2" xfId="42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3"/>
    <cellStyle name="Output" xfId="10" builtinId="21" customBuiltin="1"/>
    <cellStyle name="Percent" xfId="45" builtinId="5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5"/>
  <sheetViews>
    <sheetView tabSelected="1" view="pageBreakPreview" zoomScale="160" zoomScaleNormal="100" zoomScaleSheetLayoutView="160" workbookViewId="0">
      <selection activeCell="B9" sqref="B9"/>
    </sheetView>
  </sheetViews>
  <sheetFormatPr defaultColWidth="9.140625" defaultRowHeight="15.95" customHeight="1" x14ac:dyDescent="0.2"/>
  <cols>
    <col min="1" max="1" width="13.5703125" style="8" customWidth="1"/>
    <col min="2" max="2" width="9.28515625" style="8" customWidth="1"/>
    <col min="3" max="3" width="7.5703125" style="9" customWidth="1"/>
    <col min="4" max="4" width="39.140625" style="10" customWidth="1"/>
    <col min="5" max="5" width="14.5703125" style="3" bestFit="1" customWidth="1"/>
    <col min="6" max="6" width="14.7109375" style="3" customWidth="1"/>
    <col min="7" max="7" width="15.28515625" style="10" bestFit="1" customWidth="1"/>
    <col min="8" max="8" width="7.85546875" style="10" bestFit="1" customWidth="1"/>
    <col min="9" max="9" width="14.5703125" style="10" bestFit="1" customWidth="1"/>
    <col min="10" max="10" width="9.140625" style="10"/>
    <col min="11" max="11" width="12.28515625" style="10" bestFit="1" customWidth="1"/>
    <col min="12" max="12" width="9.140625" style="10"/>
    <col min="13" max="15" width="14.7109375" style="10" bestFit="1" customWidth="1"/>
    <col min="16" max="16384" width="9.140625" style="10"/>
  </cols>
  <sheetData>
    <row r="1" spans="1:6" ht="15.95" customHeight="1" x14ac:dyDescent="0.2">
      <c r="A1" s="5"/>
      <c r="B1" s="6"/>
      <c r="C1" s="6"/>
      <c r="D1" s="7" t="s">
        <v>6</v>
      </c>
      <c r="E1" s="6"/>
      <c r="F1" s="6"/>
    </row>
    <row r="3" spans="1:6" ht="15.75" customHeight="1" x14ac:dyDescent="0.2">
      <c r="A3" s="11" t="s">
        <v>4</v>
      </c>
      <c r="B3" s="12"/>
      <c r="C3" s="12"/>
      <c r="D3" s="12"/>
      <c r="E3" s="13" t="s">
        <v>0</v>
      </c>
      <c r="F3" s="13" t="s">
        <v>1</v>
      </c>
    </row>
    <row r="4" spans="1:6" ht="15.75" customHeight="1" x14ac:dyDescent="0.2">
      <c r="A4" s="14"/>
      <c r="B4" s="14"/>
      <c r="C4" s="14"/>
      <c r="D4" s="14"/>
      <c r="E4" s="15" t="s">
        <v>2</v>
      </c>
      <c r="F4" s="15" t="s">
        <v>3</v>
      </c>
    </row>
    <row r="5" spans="1:6" ht="9.75" customHeight="1" x14ac:dyDescent="0.2">
      <c r="A5" s="16"/>
      <c r="B5" s="16"/>
      <c r="C5" s="16"/>
      <c r="D5" s="16"/>
      <c r="E5" s="17"/>
      <c r="F5" s="17"/>
    </row>
    <row r="6" spans="1:6" ht="15.95" customHeight="1" x14ac:dyDescent="0.2">
      <c r="A6" s="18" t="s">
        <v>193</v>
      </c>
      <c r="B6" s="4"/>
      <c r="C6" s="18"/>
      <c r="D6" s="19"/>
      <c r="F6" s="10"/>
    </row>
    <row r="7" spans="1:6" ht="15.95" customHeight="1" x14ac:dyDescent="0.2">
      <c r="A7" s="18"/>
      <c r="B7" s="4"/>
      <c r="C7" s="18"/>
      <c r="D7" s="19"/>
      <c r="F7" s="10"/>
    </row>
    <row r="8" spans="1:6" ht="15.95" customHeight="1" x14ac:dyDescent="0.2">
      <c r="A8" s="20" t="s">
        <v>7</v>
      </c>
    </row>
    <row r="9" spans="1:6" ht="15.95" customHeight="1" x14ac:dyDescent="0.2">
      <c r="A9" s="4">
        <v>9013611</v>
      </c>
      <c r="B9" s="4">
        <v>361100</v>
      </c>
      <c r="C9" s="21"/>
      <c r="D9" s="10" t="s">
        <v>111</v>
      </c>
      <c r="E9" s="22">
        <v>555000</v>
      </c>
      <c r="F9" s="3">
        <f>4050000+E9</f>
        <v>4605000</v>
      </c>
    </row>
    <row r="10" spans="1:6" ht="15.95" customHeight="1" x14ac:dyDescent="0.2">
      <c r="C10" s="21"/>
      <c r="D10" s="19" t="s">
        <v>5</v>
      </c>
      <c r="E10" s="3">
        <f>SUBTOTAL(9,E9:E9)</f>
        <v>555000</v>
      </c>
    </row>
    <row r="11" spans="1:6" ht="15.95" customHeight="1" x14ac:dyDescent="0.2">
      <c r="A11" s="18"/>
      <c r="B11" s="4"/>
      <c r="C11" s="18"/>
      <c r="D11" s="19"/>
      <c r="F11" s="10"/>
    </row>
    <row r="12" spans="1:6" ht="15.95" customHeight="1" x14ac:dyDescent="0.2">
      <c r="A12" s="20" t="s">
        <v>8</v>
      </c>
      <c r="C12" s="21"/>
    </row>
    <row r="13" spans="1:6" ht="15.95" customHeight="1" x14ac:dyDescent="0.2">
      <c r="A13" s="26" t="s">
        <v>190</v>
      </c>
      <c r="B13" s="26" t="s">
        <v>186</v>
      </c>
      <c r="C13" s="38"/>
      <c r="D13" s="28" t="s">
        <v>101</v>
      </c>
      <c r="E13" s="30">
        <v>-100000</v>
      </c>
      <c r="F13" s="30">
        <v>833294</v>
      </c>
    </row>
    <row r="14" spans="1:6" ht="15.95" customHeight="1" x14ac:dyDescent="0.2">
      <c r="A14" s="4">
        <v>90100519</v>
      </c>
      <c r="B14" s="4">
        <v>590310</v>
      </c>
      <c r="C14" s="21"/>
      <c r="D14" s="10" t="s">
        <v>187</v>
      </c>
      <c r="E14" s="37">
        <v>-50000</v>
      </c>
      <c r="F14" s="3">
        <v>107466</v>
      </c>
    </row>
    <row r="15" spans="1:6" ht="15.95" customHeight="1" x14ac:dyDescent="0.2">
      <c r="A15" s="26" t="s">
        <v>188</v>
      </c>
      <c r="B15" s="26" t="s">
        <v>189</v>
      </c>
      <c r="C15" s="38"/>
      <c r="D15" s="28" t="s">
        <v>165</v>
      </c>
      <c r="E15" s="33">
        <v>705000</v>
      </c>
      <c r="F15" s="3">
        <f>14198049+E15</f>
        <v>14903049</v>
      </c>
    </row>
    <row r="16" spans="1:6" ht="15.95" customHeight="1" x14ac:dyDescent="0.2">
      <c r="A16" s="10"/>
      <c r="B16" s="10"/>
      <c r="C16" s="10"/>
      <c r="D16" s="32" t="s">
        <v>5</v>
      </c>
      <c r="E16" s="30">
        <f>SUBTOTAL(9,E13:E15)</f>
        <v>555000</v>
      </c>
      <c r="F16" s="10"/>
    </row>
    <row r="17" spans="1:9" ht="15.95" customHeight="1" x14ac:dyDescent="0.2">
      <c r="A17" s="18" t="s">
        <v>182</v>
      </c>
      <c r="B17" s="4"/>
      <c r="C17" s="18"/>
      <c r="D17" s="19"/>
      <c r="F17" s="10"/>
    </row>
    <row r="18" spans="1:9" ht="15.95" customHeight="1" x14ac:dyDescent="0.2">
      <c r="A18" s="80"/>
      <c r="B18" s="4"/>
      <c r="C18" s="18"/>
      <c r="D18" s="19"/>
      <c r="F18" s="10"/>
    </row>
    <row r="19" spans="1:9" ht="15.95" customHeight="1" x14ac:dyDescent="0.2">
      <c r="A19" s="20" t="s">
        <v>7</v>
      </c>
    </row>
    <row r="20" spans="1:9" ht="15.95" customHeight="1" x14ac:dyDescent="0.2">
      <c r="A20" s="4">
        <v>9013323</v>
      </c>
      <c r="B20" s="4">
        <v>332001</v>
      </c>
      <c r="C20" s="21"/>
      <c r="D20" s="10" t="s">
        <v>183</v>
      </c>
      <c r="E20" s="22">
        <v>-2589096</v>
      </c>
      <c r="F20" s="3">
        <f>8651964+E20</f>
        <v>6062868</v>
      </c>
    </row>
    <row r="21" spans="1:9" ht="15.95" customHeight="1" x14ac:dyDescent="0.2">
      <c r="C21" s="21"/>
      <c r="D21" s="19" t="s">
        <v>5</v>
      </c>
      <c r="E21" s="3">
        <f>SUBTOTAL(9,E20:E20)</f>
        <v>-2589096</v>
      </c>
    </row>
    <row r="22" spans="1:9" ht="15.95" customHeight="1" x14ac:dyDescent="0.2">
      <c r="A22" s="20" t="s">
        <v>8</v>
      </c>
      <c r="C22" s="21"/>
    </row>
    <row r="23" spans="1:9" ht="15.95" customHeight="1" x14ac:dyDescent="0.2">
      <c r="A23" s="4">
        <v>90100581</v>
      </c>
      <c r="B23" s="4">
        <v>591075</v>
      </c>
      <c r="D23" s="10" t="s">
        <v>184</v>
      </c>
      <c r="E23" s="37">
        <v>-589096</v>
      </c>
      <c r="F23" s="3">
        <f>2651964+E23</f>
        <v>2062868</v>
      </c>
    </row>
    <row r="24" spans="1:9" ht="15.95" customHeight="1" x14ac:dyDescent="0.2">
      <c r="A24" s="4">
        <v>90100581</v>
      </c>
      <c r="B24" s="4">
        <v>591305</v>
      </c>
      <c r="D24" s="10" t="s">
        <v>185</v>
      </c>
      <c r="E24" s="22">
        <v>-2000000</v>
      </c>
      <c r="F24" s="3">
        <f>2000000+E24</f>
        <v>0</v>
      </c>
    </row>
    <row r="25" spans="1:9" ht="15.95" customHeight="1" x14ac:dyDescent="0.2">
      <c r="A25" s="23"/>
      <c r="B25" s="4"/>
      <c r="C25" s="18"/>
      <c r="D25" s="19" t="s">
        <v>5</v>
      </c>
      <c r="E25" s="3">
        <f>SUBTOTAL(9,E23:E24)</f>
        <v>-2589096</v>
      </c>
      <c r="F25" s="10"/>
    </row>
    <row r="26" spans="1:9" ht="15.95" customHeight="1" x14ac:dyDescent="0.2">
      <c r="A26" s="23"/>
      <c r="B26" s="4"/>
      <c r="C26" s="18"/>
      <c r="D26" s="19"/>
      <c r="F26" s="10"/>
    </row>
    <row r="27" spans="1:9" ht="9.75" customHeight="1" x14ac:dyDescent="0.2">
      <c r="C27" s="21"/>
      <c r="D27" s="19"/>
      <c r="E27" s="37"/>
      <c r="I27" s="72"/>
    </row>
    <row r="28" spans="1:9" ht="15.95" customHeight="1" thickBot="1" x14ac:dyDescent="0.25">
      <c r="A28" s="41"/>
      <c r="B28" s="5"/>
      <c r="C28" s="35"/>
      <c r="D28" s="43" t="s">
        <v>9</v>
      </c>
      <c r="E28" s="60">
        <f>E25+E16</f>
        <v>-2034096</v>
      </c>
      <c r="F28" s="2"/>
      <c r="I28" s="72"/>
    </row>
    <row r="29" spans="1:9" ht="15.95" customHeight="1" thickTop="1" x14ac:dyDescent="0.2">
      <c r="A29" s="10"/>
      <c r="C29" s="10"/>
      <c r="D29" s="44"/>
      <c r="E29" s="1"/>
      <c r="I29" s="72"/>
    </row>
    <row r="30" spans="1:9" s="28" customFormat="1" ht="10.5" customHeight="1" x14ac:dyDescent="0.2">
      <c r="A30" s="61"/>
      <c r="B30" s="62"/>
      <c r="C30" s="63"/>
      <c r="D30" s="64"/>
      <c r="E30" s="65"/>
      <c r="F30" s="66"/>
    </row>
    <row r="31" spans="1:9" s="28" customFormat="1" ht="15.95" customHeight="1" x14ac:dyDescent="0.2">
      <c r="A31" s="45" t="s">
        <v>169</v>
      </c>
      <c r="B31" s="45"/>
      <c r="C31" s="45"/>
      <c r="D31" s="45"/>
      <c r="E31" s="46" t="s">
        <v>0</v>
      </c>
      <c r="F31" s="46" t="s">
        <v>1</v>
      </c>
    </row>
    <row r="32" spans="1:9" s="28" customFormat="1" ht="15.95" customHeight="1" x14ac:dyDescent="0.2">
      <c r="A32" s="47"/>
      <c r="B32" s="47"/>
      <c r="C32" s="47"/>
      <c r="D32" s="47"/>
      <c r="E32" s="48" t="s">
        <v>2</v>
      </c>
      <c r="F32" s="48" t="s">
        <v>3</v>
      </c>
    </row>
    <row r="33" spans="1:6" s="28" customFormat="1" ht="15.95" customHeight="1" x14ac:dyDescent="0.2">
      <c r="A33" s="34"/>
      <c r="B33" s="31"/>
      <c r="E33" s="30"/>
    </row>
    <row r="34" spans="1:6" s="28" customFormat="1" ht="15.95" customHeight="1" x14ac:dyDescent="0.2">
      <c r="A34" s="25" t="s">
        <v>7</v>
      </c>
      <c r="B34" s="26"/>
      <c r="C34" s="27"/>
      <c r="E34" s="30"/>
      <c r="F34" s="30"/>
    </row>
    <row r="35" spans="1:6" s="28" customFormat="1" ht="15.95" customHeight="1" x14ac:dyDescent="0.2">
      <c r="A35" s="8" t="s">
        <v>221</v>
      </c>
      <c r="B35" s="8" t="s">
        <v>110</v>
      </c>
      <c r="C35" s="9"/>
      <c r="D35" s="10" t="s">
        <v>111</v>
      </c>
      <c r="E35" s="22">
        <v>75750</v>
      </c>
      <c r="F35" s="3">
        <f>43691+75750</f>
        <v>119441</v>
      </c>
    </row>
    <row r="36" spans="1:6" s="28" customFormat="1" ht="15.95" customHeight="1" x14ac:dyDescent="0.2">
      <c r="A36" s="26"/>
      <c r="B36" s="26"/>
      <c r="C36" s="27"/>
      <c r="D36" s="32" t="s">
        <v>5</v>
      </c>
      <c r="E36" s="30">
        <f>SUBTOTAL(9,E35:E35)</f>
        <v>75750</v>
      </c>
      <c r="F36" s="30"/>
    </row>
    <row r="37" spans="1:6" s="28" customFormat="1" ht="15.95" customHeight="1" x14ac:dyDescent="0.2">
      <c r="A37" s="25" t="s">
        <v>8</v>
      </c>
      <c r="B37" s="26"/>
      <c r="C37" s="38"/>
      <c r="E37" s="30"/>
      <c r="F37" s="30"/>
    </row>
    <row r="38" spans="1:6" s="28" customFormat="1" ht="15.95" customHeight="1" x14ac:dyDescent="0.2">
      <c r="A38" s="8" t="s">
        <v>222</v>
      </c>
      <c r="B38" s="26" t="s">
        <v>124</v>
      </c>
      <c r="C38" s="38"/>
      <c r="D38" s="28" t="s">
        <v>125</v>
      </c>
      <c r="E38" s="30">
        <v>-223</v>
      </c>
      <c r="F38" s="30">
        <v>335</v>
      </c>
    </row>
    <row r="39" spans="1:6" s="28" customFormat="1" ht="15.95" customHeight="1" x14ac:dyDescent="0.2">
      <c r="A39" s="8" t="s">
        <v>222</v>
      </c>
      <c r="B39" s="26" t="s">
        <v>171</v>
      </c>
      <c r="C39" s="38"/>
      <c r="D39" s="28" t="s">
        <v>172</v>
      </c>
      <c r="E39" s="29">
        <v>-324</v>
      </c>
      <c r="F39" s="3">
        <v>16677</v>
      </c>
    </row>
    <row r="40" spans="1:6" s="28" customFormat="1" ht="15.95" customHeight="1" x14ac:dyDescent="0.2">
      <c r="A40" s="8" t="s">
        <v>222</v>
      </c>
      <c r="B40" s="26" t="s">
        <v>173</v>
      </c>
      <c r="C40" s="38"/>
      <c r="D40" s="28" t="s">
        <v>174</v>
      </c>
      <c r="E40" s="29">
        <v>-53555</v>
      </c>
      <c r="F40" s="3">
        <v>706445</v>
      </c>
    </row>
    <row r="41" spans="1:6" s="28" customFormat="1" ht="15.95" customHeight="1" x14ac:dyDescent="0.2">
      <c r="A41" s="8" t="s">
        <v>222</v>
      </c>
      <c r="B41" s="26" t="s">
        <v>175</v>
      </c>
      <c r="C41" s="38"/>
      <c r="D41" s="28" t="s">
        <v>176</v>
      </c>
      <c r="E41" s="29">
        <v>-19393</v>
      </c>
      <c r="F41" s="3">
        <v>74571</v>
      </c>
    </row>
    <row r="42" spans="1:6" s="28" customFormat="1" ht="15.95" customHeight="1" x14ac:dyDescent="0.2">
      <c r="A42" s="8" t="s">
        <v>222</v>
      </c>
      <c r="B42" s="26" t="s">
        <v>170</v>
      </c>
      <c r="C42" s="38"/>
      <c r="D42" s="28" t="s">
        <v>177</v>
      </c>
      <c r="E42" s="29">
        <v>289650</v>
      </c>
      <c r="F42" s="3">
        <f>750000+E42</f>
        <v>1039650</v>
      </c>
    </row>
    <row r="43" spans="1:6" s="28" customFormat="1" ht="15.95" customHeight="1" x14ac:dyDescent="0.2">
      <c r="A43" s="8" t="s">
        <v>222</v>
      </c>
      <c r="B43" s="26" t="s">
        <v>178</v>
      </c>
      <c r="C43" s="38"/>
      <c r="D43" s="28" t="s">
        <v>179</v>
      </c>
      <c r="E43" s="29">
        <v>-140405</v>
      </c>
      <c r="F43" s="3">
        <v>0</v>
      </c>
    </row>
    <row r="44" spans="1:6" s="28" customFormat="1" ht="15.95" customHeight="1" x14ac:dyDescent="0.2">
      <c r="A44" s="26"/>
      <c r="B44" s="26"/>
      <c r="C44" s="38"/>
      <c r="D44" s="32" t="s">
        <v>5</v>
      </c>
      <c r="E44" s="30">
        <f>SUBTOTAL(9,E38:E43)</f>
        <v>75750</v>
      </c>
      <c r="F44" s="30"/>
    </row>
    <row r="45" spans="1:6" s="28" customFormat="1" ht="15.95" customHeight="1" x14ac:dyDescent="0.2">
      <c r="A45" s="34"/>
      <c r="B45" s="31"/>
      <c r="C45" s="27"/>
      <c r="D45" s="32"/>
      <c r="E45" s="30"/>
    </row>
    <row r="46" spans="1:6" s="28" customFormat="1" ht="15.95" customHeight="1" thickBot="1" x14ac:dyDescent="0.25">
      <c r="A46" s="24"/>
      <c r="B46" s="26"/>
      <c r="C46" s="27"/>
      <c r="D46" s="49" t="s">
        <v>180</v>
      </c>
      <c r="E46" s="50">
        <f>E44</f>
        <v>75750</v>
      </c>
      <c r="F46" s="51"/>
    </row>
    <row r="47" spans="1:6" s="28" customFormat="1" ht="15.95" customHeight="1" thickTop="1" x14ac:dyDescent="0.2">
      <c r="A47" s="24"/>
      <c r="B47" s="26"/>
      <c r="C47" s="27"/>
      <c r="D47" s="49"/>
      <c r="E47" s="70"/>
      <c r="F47" s="51"/>
    </row>
    <row r="48" spans="1:6" s="28" customFormat="1" ht="15.95" customHeight="1" x14ac:dyDescent="0.2">
      <c r="A48" s="45" t="s">
        <v>109</v>
      </c>
      <c r="B48" s="45"/>
      <c r="C48" s="45"/>
      <c r="D48" s="45"/>
      <c r="E48" s="46" t="s">
        <v>0</v>
      </c>
      <c r="F48" s="46" t="s">
        <v>1</v>
      </c>
    </row>
    <row r="49" spans="1:6" s="28" customFormat="1" ht="15.95" customHeight="1" x14ac:dyDescent="0.2">
      <c r="A49" s="47"/>
      <c r="B49" s="47"/>
      <c r="C49" s="47"/>
      <c r="D49" s="47"/>
      <c r="E49" s="48" t="s">
        <v>2</v>
      </c>
      <c r="F49" s="48" t="s">
        <v>3</v>
      </c>
    </row>
    <row r="50" spans="1:6" s="28" customFormat="1" ht="15.95" customHeight="1" x14ac:dyDescent="0.2">
      <c r="A50" s="34"/>
      <c r="B50" s="31"/>
      <c r="E50" s="30"/>
    </row>
    <row r="51" spans="1:6" s="28" customFormat="1" ht="15.95" customHeight="1" x14ac:dyDescent="0.2">
      <c r="A51" s="25" t="s">
        <v>7</v>
      </c>
      <c r="B51" s="26"/>
      <c r="C51" s="27"/>
      <c r="E51" s="30"/>
      <c r="F51" s="30"/>
    </row>
    <row r="52" spans="1:6" s="28" customFormat="1" ht="15.95" customHeight="1" x14ac:dyDescent="0.2">
      <c r="A52" s="8" t="s">
        <v>223</v>
      </c>
      <c r="B52" s="8" t="s">
        <v>110</v>
      </c>
      <c r="C52" s="9"/>
      <c r="D52" s="10" t="s">
        <v>111</v>
      </c>
      <c r="E52" s="37">
        <v>34172</v>
      </c>
      <c r="F52" s="3">
        <v>54393</v>
      </c>
    </row>
    <row r="53" spans="1:6" s="28" customFormat="1" ht="15.95" customHeight="1" x14ac:dyDescent="0.2">
      <c r="A53" s="8" t="s">
        <v>224</v>
      </c>
      <c r="B53" s="8" t="s">
        <v>153</v>
      </c>
      <c r="C53" s="9"/>
      <c r="D53" s="10" t="s">
        <v>152</v>
      </c>
      <c r="E53" s="22">
        <v>78597</v>
      </c>
      <c r="F53" s="3">
        <f>281459+E53</f>
        <v>360056</v>
      </c>
    </row>
    <row r="54" spans="1:6" s="28" customFormat="1" ht="15.95" customHeight="1" x14ac:dyDescent="0.2">
      <c r="A54" s="26"/>
      <c r="B54" s="26"/>
      <c r="C54" s="27"/>
      <c r="D54" s="32" t="s">
        <v>5</v>
      </c>
      <c r="E54" s="30">
        <f>SUBTOTAL(9,E52:E53)</f>
        <v>112769</v>
      </c>
      <c r="F54" s="30"/>
    </row>
    <row r="55" spans="1:6" s="28" customFormat="1" ht="15.95" customHeight="1" x14ac:dyDescent="0.2">
      <c r="A55" s="25" t="s">
        <v>8</v>
      </c>
      <c r="B55" s="26"/>
      <c r="C55" s="38"/>
      <c r="E55" s="30"/>
      <c r="F55" s="30"/>
    </row>
    <row r="56" spans="1:6" s="28" customFormat="1" ht="15.95" customHeight="1" x14ac:dyDescent="0.2">
      <c r="A56" s="8" t="s">
        <v>225</v>
      </c>
      <c r="B56" s="26" t="s">
        <v>112</v>
      </c>
      <c r="C56" s="38"/>
      <c r="D56" s="28" t="s">
        <v>113</v>
      </c>
      <c r="E56" s="30">
        <v>5268</v>
      </c>
      <c r="F56" s="30">
        <f>150767+E56</f>
        <v>156035</v>
      </c>
    </row>
    <row r="57" spans="1:6" s="28" customFormat="1" ht="15.95" customHeight="1" x14ac:dyDescent="0.2">
      <c r="A57" s="8" t="s">
        <v>225</v>
      </c>
      <c r="B57" s="26" t="s">
        <v>118</v>
      </c>
      <c r="C57" s="38"/>
      <c r="D57" s="28" t="s">
        <v>114</v>
      </c>
      <c r="E57" s="29">
        <v>30</v>
      </c>
      <c r="F57" s="3">
        <v>30</v>
      </c>
    </row>
    <row r="58" spans="1:6" s="28" customFormat="1" ht="15.95" customHeight="1" x14ac:dyDescent="0.2">
      <c r="A58" s="8" t="s">
        <v>225</v>
      </c>
      <c r="B58" s="26" t="s">
        <v>119</v>
      </c>
      <c r="C58" s="38"/>
      <c r="D58" s="28" t="s">
        <v>115</v>
      </c>
      <c r="E58" s="29">
        <v>267</v>
      </c>
      <c r="F58" s="3">
        <f>11081+E58</f>
        <v>11348</v>
      </c>
    </row>
    <row r="59" spans="1:6" s="28" customFormat="1" ht="15.95" customHeight="1" x14ac:dyDescent="0.2">
      <c r="A59" s="8" t="s">
        <v>225</v>
      </c>
      <c r="B59" s="26" t="s">
        <v>120</v>
      </c>
      <c r="C59" s="38"/>
      <c r="D59" s="28" t="s">
        <v>116</v>
      </c>
      <c r="E59" s="29">
        <v>1438</v>
      </c>
      <c r="F59" s="3">
        <f>33231+E59</f>
        <v>34669</v>
      </c>
    </row>
    <row r="60" spans="1:6" s="28" customFormat="1" ht="15.95" customHeight="1" x14ac:dyDescent="0.2">
      <c r="A60" s="8" t="s">
        <v>225</v>
      </c>
      <c r="B60" s="26" t="s">
        <v>121</v>
      </c>
      <c r="C60" s="38"/>
      <c r="D60" s="28" t="s">
        <v>117</v>
      </c>
      <c r="E60" s="29">
        <v>2251</v>
      </c>
      <c r="F60" s="3">
        <f>26007+E60</f>
        <v>28258</v>
      </c>
    </row>
    <row r="61" spans="1:6" s="28" customFormat="1" ht="15.95" customHeight="1" x14ac:dyDescent="0.2">
      <c r="A61" s="8" t="s">
        <v>225</v>
      </c>
      <c r="B61" s="26" t="s">
        <v>122</v>
      </c>
      <c r="C61" s="38"/>
      <c r="D61" s="28" t="s">
        <v>123</v>
      </c>
      <c r="E61" s="29">
        <v>-7625</v>
      </c>
      <c r="F61" s="3">
        <f>34500+E61</f>
        <v>26875</v>
      </c>
    </row>
    <row r="62" spans="1:6" s="28" customFormat="1" ht="15.95" customHeight="1" x14ac:dyDescent="0.2">
      <c r="A62" s="8" t="s">
        <v>225</v>
      </c>
      <c r="B62" s="26" t="s">
        <v>124</v>
      </c>
      <c r="C62" s="38"/>
      <c r="D62" s="28" t="s">
        <v>125</v>
      </c>
      <c r="E62" s="29">
        <v>130</v>
      </c>
      <c r="F62" s="3">
        <f>968+E62</f>
        <v>1098</v>
      </c>
    </row>
    <row r="63" spans="1:6" s="28" customFormat="1" ht="15.95" customHeight="1" x14ac:dyDescent="0.2">
      <c r="A63" s="8" t="s">
        <v>225</v>
      </c>
      <c r="B63" s="26" t="s">
        <v>126</v>
      </c>
      <c r="C63" s="38"/>
      <c r="D63" s="28" t="s">
        <v>127</v>
      </c>
      <c r="E63" s="29">
        <v>-5000</v>
      </c>
      <c r="F63" s="3">
        <f>5000+E63</f>
        <v>0</v>
      </c>
    </row>
    <row r="64" spans="1:6" s="28" customFormat="1" ht="15.95" customHeight="1" x14ac:dyDescent="0.2">
      <c r="A64" s="8" t="s">
        <v>225</v>
      </c>
      <c r="B64" s="26" t="s">
        <v>128</v>
      </c>
      <c r="C64" s="38"/>
      <c r="D64" s="28" t="s">
        <v>129</v>
      </c>
      <c r="E64" s="29">
        <v>-800</v>
      </c>
      <c r="F64" s="3">
        <v>0</v>
      </c>
    </row>
    <row r="65" spans="1:6" s="28" customFormat="1" ht="15.95" customHeight="1" x14ac:dyDescent="0.2">
      <c r="A65" s="8" t="s">
        <v>225</v>
      </c>
      <c r="B65" s="26" t="s">
        <v>130</v>
      </c>
      <c r="C65" s="38"/>
      <c r="D65" s="28" t="s">
        <v>131</v>
      </c>
      <c r="E65" s="29">
        <v>-234</v>
      </c>
      <c r="F65" s="3">
        <f>1240+E65</f>
        <v>1006</v>
      </c>
    </row>
    <row r="66" spans="1:6" s="28" customFormat="1" ht="15.95" customHeight="1" x14ac:dyDescent="0.2">
      <c r="A66" s="8" t="s">
        <v>225</v>
      </c>
      <c r="B66" s="26" t="s">
        <v>132</v>
      </c>
      <c r="C66" s="38"/>
      <c r="D66" s="28" t="s">
        <v>136</v>
      </c>
      <c r="E66" s="29">
        <v>-162</v>
      </c>
      <c r="F66" s="3">
        <f>400+E66</f>
        <v>238</v>
      </c>
    </row>
    <row r="67" spans="1:6" ht="15.95" customHeight="1" x14ac:dyDescent="0.2">
      <c r="A67" s="8" t="s">
        <v>225</v>
      </c>
      <c r="B67" s="8" t="s">
        <v>133</v>
      </c>
      <c r="C67" s="21"/>
      <c r="D67" s="10" t="s">
        <v>137</v>
      </c>
      <c r="E67" s="37">
        <v>-383</v>
      </c>
      <c r="F67" s="3">
        <f>1325+E67</f>
        <v>942</v>
      </c>
    </row>
    <row r="68" spans="1:6" ht="15.95" customHeight="1" x14ac:dyDescent="0.2">
      <c r="A68" s="8" t="s">
        <v>225</v>
      </c>
      <c r="B68" s="8" t="s">
        <v>134</v>
      </c>
      <c r="C68" s="21"/>
      <c r="D68" s="10" t="s">
        <v>135</v>
      </c>
      <c r="E68" s="37">
        <f>80017+722</f>
        <v>80739</v>
      </c>
      <c r="F68" s="3">
        <f>3223990+E68</f>
        <v>3304729</v>
      </c>
    </row>
    <row r="69" spans="1:6" ht="15.95" customHeight="1" x14ac:dyDescent="0.2">
      <c r="A69" s="8" t="s">
        <v>225</v>
      </c>
      <c r="B69" s="8" t="s">
        <v>140</v>
      </c>
      <c r="C69" s="21"/>
      <c r="D69" s="10" t="s">
        <v>138</v>
      </c>
      <c r="E69" s="37">
        <v>54717</v>
      </c>
      <c r="F69" s="3">
        <f>225000+E69</f>
        <v>279717</v>
      </c>
    </row>
    <row r="70" spans="1:6" ht="15.95" customHeight="1" x14ac:dyDescent="0.2">
      <c r="A70" s="8" t="s">
        <v>225</v>
      </c>
      <c r="B70" s="8" t="s">
        <v>141</v>
      </c>
      <c r="C70" s="21"/>
      <c r="D70" s="10" t="s">
        <v>139</v>
      </c>
      <c r="E70" s="37">
        <v>-14113</v>
      </c>
      <c r="F70" s="3">
        <f>20000+E70</f>
        <v>5887</v>
      </c>
    </row>
    <row r="71" spans="1:6" ht="15.95" customHeight="1" x14ac:dyDescent="0.2">
      <c r="A71" s="8" t="s">
        <v>225</v>
      </c>
      <c r="B71" s="8" t="s">
        <v>142</v>
      </c>
      <c r="C71" s="21"/>
      <c r="D71" s="10" t="s">
        <v>143</v>
      </c>
      <c r="E71" s="37">
        <v>-243</v>
      </c>
      <c r="F71" s="3">
        <f>1200+E71</f>
        <v>957</v>
      </c>
    </row>
    <row r="72" spans="1:6" s="28" customFormat="1" ht="15.95" customHeight="1" x14ac:dyDescent="0.2">
      <c r="A72" s="8" t="s">
        <v>225</v>
      </c>
      <c r="B72" s="26" t="s">
        <v>144</v>
      </c>
      <c r="C72" s="38"/>
      <c r="D72" s="28" t="s">
        <v>145</v>
      </c>
      <c r="E72" s="29">
        <v>-2291</v>
      </c>
      <c r="F72" s="3">
        <f>3750+E72</f>
        <v>1459</v>
      </c>
    </row>
    <row r="73" spans="1:6" s="28" customFormat="1" ht="15.95" customHeight="1" x14ac:dyDescent="0.2">
      <c r="A73" s="8" t="s">
        <v>225</v>
      </c>
      <c r="B73" s="26" t="s">
        <v>146</v>
      </c>
      <c r="C73" s="38"/>
      <c r="D73" s="28" t="s">
        <v>147</v>
      </c>
      <c r="E73" s="29">
        <v>-219</v>
      </c>
      <c r="F73" s="3">
        <f>1500+E73</f>
        <v>1281</v>
      </c>
    </row>
    <row r="74" spans="1:6" s="28" customFormat="1" ht="15.95" customHeight="1" x14ac:dyDescent="0.2">
      <c r="A74" s="8" t="s">
        <v>225</v>
      </c>
      <c r="B74" s="26" t="s">
        <v>150</v>
      </c>
      <c r="C74" s="38"/>
      <c r="D74" s="28" t="s">
        <v>148</v>
      </c>
      <c r="E74" s="29">
        <v>-80</v>
      </c>
      <c r="F74" s="3">
        <f>2680+E74</f>
        <v>2600</v>
      </c>
    </row>
    <row r="75" spans="1:6" s="28" customFormat="1" ht="15.95" customHeight="1" x14ac:dyDescent="0.2">
      <c r="A75" s="8" t="s">
        <v>225</v>
      </c>
      <c r="B75" s="26" t="s">
        <v>151</v>
      </c>
      <c r="C75" s="38"/>
      <c r="D75" s="28" t="s">
        <v>149</v>
      </c>
      <c r="E75" s="33">
        <v>-921</v>
      </c>
      <c r="F75" s="3">
        <f>2050+E75</f>
        <v>1129</v>
      </c>
    </row>
    <row r="76" spans="1:6" s="28" customFormat="1" ht="15.95" customHeight="1" x14ac:dyDescent="0.2">
      <c r="A76" s="26"/>
      <c r="B76" s="26"/>
      <c r="C76" s="38"/>
      <c r="D76" s="32" t="s">
        <v>5</v>
      </c>
      <c r="E76" s="30">
        <f>SUBTOTAL(9,E56:E75)</f>
        <v>112769</v>
      </c>
      <c r="F76" s="30"/>
    </row>
    <row r="77" spans="1:6" s="28" customFormat="1" ht="15.95" customHeight="1" x14ac:dyDescent="0.2">
      <c r="A77" s="34"/>
      <c r="B77" s="31"/>
      <c r="C77" s="27"/>
      <c r="D77" s="32"/>
      <c r="E77" s="30"/>
    </row>
    <row r="78" spans="1:6" s="28" customFormat="1" ht="15.95" customHeight="1" thickBot="1" x14ac:dyDescent="0.25">
      <c r="A78" s="24"/>
      <c r="B78" s="26"/>
      <c r="C78" s="27"/>
      <c r="D78" s="49" t="s">
        <v>181</v>
      </c>
      <c r="E78" s="50">
        <f>E76</f>
        <v>112769</v>
      </c>
      <c r="F78" s="51"/>
    </row>
    <row r="79" spans="1:6" s="28" customFormat="1" ht="15.95" customHeight="1" thickTop="1" x14ac:dyDescent="0.2">
      <c r="A79" s="26"/>
      <c r="B79" s="26"/>
      <c r="C79" s="27"/>
      <c r="E79" s="30"/>
      <c r="F79" s="30"/>
    </row>
    <row r="80" spans="1:6" s="28" customFormat="1" ht="15.95" customHeight="1" x14ac:dyDescent="0.2">
      <c r="A80" s="26"/>
      <c r="B80" s="26"/>
      <c r="C80" s="27"/>
      <c r="E80" s="30"/>
      <c r="F80" s="30"/>
    </row>
    <row r="81" spans="1:6" ht="15.95" customHeight="1" x14ac:dyDescent="0.2">
      <c r="A81" s="53" t="s">
        <v>10</v>
      </c>
      <c r="B81" s="53"/>
      <c r="C81" s="53"/>
      <c r="D81" s="53"/>
      <c r="E81" s="13" t="s">
        <v>0</v>
      </c>
      <c r="F81" s="13" t="s">
        <v>1</v>
      </c>
    </row>
    <row r="82" spans="1:6" ht="15.95" customHeight="1" x14ac:dyDescent="0.2">
      <c r="A82" s="54"/>
      <c r="B82" s="54"/>
      <c r="C82" s="54"/>
      <c r="D82" s="54"/>
      <c r="E82" s="15" t="s">
        <v>2</v>
      </c>
      <c r="F82" s="15" t="s">
        <v>3</v>
      </c>
    </row>
    <row r="83" spans="1:6" ht="15.95" customHeight="1" x14ac:dyDescent="0.2">
      <c r="A83" s="23" t="s">
        <v>12</v>
      </c>
      <c r="B83" s="55"/>
      <c r="C83" s="55"/>
      <c r="D83" s="55"/>
      <c r="E83" s="17"/>
      <c r="F83" s="17"/>
    </row>
    <row r="84" spans="1:6" ht="15.95" customHeight="1" x14ac:dyDescent="0.2">
      <c r="A84" s="23"/>
      <c r="B84" s="55"/>
      <c r="C84" s="55"/>
      <c r="D84" s="55"/>
      <c r="E84" s="17"/>
      <c r="F84" s="17"/>
    </row>
    <row r="85" spans="1:6" s="28" customFormat="1" ht="15.95" customHeight="1" x14ac:dyDescent="0.2">
      <c r="A85" s="67" t="s">
        <v>203</v>
      </c>
      <c r="B85" s="26"/>
      <c r="C85" s="27"/>
      <c r="D85" s="49"/>
      <c r="E85" s="30"/>
      <c r="F85" s="30"/>
    </row>
    <row r="86" spans="1:6" s="28" customFormat="1" ht="15.95" customHeight="1" x14ac:dyDescent="0.2">
      <c r="A86" s="27"/>
      <c r="B86" s="26"/>
      <c r="C86" s="27"/>
      <c r="D86" s="49"/>
      <c r="E86" s="30"/>
      <c r="F86" s="30"/>
    </row>
    <row r="87" spans="1:6" s="28" customFormat="1" ht="15.95" customHeight="1" x14ac:dyDescent="0.2">
      <c r="A87" s="25" t="s">
        <v>7</v>
      </c>
      <c r="B87" s="26"/>
      <c r="C87" s="27"/>
      <c r="D87" s="49"/>
      <c r="E87" s="69"/>
      <c r="F87" s="30"/>
    </row>
    <row r="88" spans="1:6" s="28" customFormat="1" ht="15.95" customHeight="1" x14ac:dyDescent="0.2">
      <c r="A88" s="26" t="s">
        <v>197</v>
      </c>
      <c r="B88" s="26" t="s">
        <v>198</v>
      </c>
      <c r="C88" s="26" t="s">
        <v>199</v>
      </c>
      <c r="D88" s="68" t="s">
        <v>200</v>
      </c>
      <c r="E88" s="22">
        <v>24295.01</v>
      </c>
      <c r="F88" s="30">
        <f>1240687+E88</f>
        <v>1264982.01</v>
      </c>
    </row>
    <row r="89" spans="1:6" s="28" customFormat="1" ht="15.95" customHeight="1" x14ac:dyDescent="0.2">
      <c r="D89" s="32" t="s">
        <v>5</v>
      </c>
      <c r="E89" s="30">
        <f>SUM(E88:E88)</f>
        <v>24295.01</v>
      </c>
      <c r="F89" s="30"/>
    </row>
    <row r="90" spans="1:6" s="28" customFormat="1" ht="15.95" customHeight="1" x14ac:dyDescent="0.2">
      <c r="A90" s="25" t="s">
        <v>11</v>
      </c>
      <c r="B90" s="26"/>
      <c r="C90" s="27"/>
      <c r="E90" s="30"/>
      <c r="F90" s="30"/>
    </row>
    <row r="91" spans="1:6" s="28" customFormat="1" ht="15.95" customHeight="1" x14ac:dyDescent="0.2">
      <c r="A91" s="26" t="s">
        <v>201</v>
      </c>
      <c r="B91" s="26" t="s">
        <v>202</v>
      </c>
      <c r="C91" s="26" t="s">
        <v>199</v>
      </c>
      <c r="D91" s="68" t="s">
        <v>102</v>
      </c>
      <c r="E91" s="22">
        <v>24295.01</v>
      </c>
      <c r="F91" s="30">
        <f>18015884+E91</f>
        <v>18040179.010000002</v>
      </c>
    </row>
    <row r="92" spans="1:6" s="28" customFormat="1" ht="15.95" customHeight="1" x14ac:dyDescent="0.2">
      <c r="A92" s="26"/>
      <c r="B92" s="26"/>
      <c r="C92" s="26"/>
      <c r="D92" s="32" t="s">
        <v>5</v>
      </c>
      <c r="E92" s="30">
        <f>SUBTOTAL(9,E91)</f>
        <v>24295.01</v>
      </c>
      <c r="F92" s="30"/>
    </row>
    <row r="93" spans="1:6" ht="15.95" customHeight="1" x14ac:dyDescent="0.2">
      <c r="A93" s="53" t="s">
        <v>218</v>
      </c>
      <c r="B93" s="53"/>
      <c r="C93" s="53"/>
      <c r="D93" s="53"/>
      <c r="E93" s="13" t="s">
        <v>0</v>
      </c>
      <c r="F93" s="13" t="s">
        <v>1</v>
      </c>
    </row>
    <row r="94" spans="1:6" ht="15.95" customHeight="1" x14ac:dyDescent="0.2">
      <c r="A94" s="54"/>
      <c r="B94" s="54"/>
      <c r="C94" s="54"/>
      <c r="D94" s="54"/>
      <c r="E94" s="15" t="s">
        <v>2</v>
      </c>
      <c r="F94" s="15" t="s">
        <v>3</v>
      </c>
    </row>
    <row r="95" spans="1:6" ht="15.95" customHeight="1" x14ac:dyDescent="0.2">
      <c r="A95" s="23"/>
      <c r="B95" s="55"/>
      <c r="C95" s="55"/>
      <c r="D95" s="55"/>
      <c r="E95" s="17"/>
      <c r="F95" s="17"/>
    </row>
    <row r="96" spans="1:6" ht="15.95" customHeight="1" x14ac:dyDescent="0.2">
      <c r="A96" s="56" t="s">
        <v>196</v>
      </c>
      <c r="B96" s="5"/>
      <c r="C96" s="35"/>
      <c r="D96" s="43"/>
      <c r="E96" s="1"/>
      <c r="F96" s="2"/>
    </row>
    <row r="97" spans="1:6" ht="15.95" customHeight="1" x14ac:dyDescent="0.2">
      <c r="A97" s="41"/>
      <c r="B97" s="5"/>
      <c r="C97" s="35"/>
      <c r="D97" s="43"/>
      <c r="E97" s="1"/>
      <c r="F97" s="2"/>
    </row>
    <row r="98" spans="1:6" ht="15.95" customHeight="1" x14ac:dyDescent="0.2">
      <c r="A98" s="40" t="s">
        <v>7</v>
      </c>
      <c r="D98" s="52"/>
      <c r="E98" s="1"/>
    </row>
    <row r="99" spans="1:6" ht="15.95" customHeight="1" x14ac:dyDescent="0.2">
      <c r="A99" s="8" t="s">
        <v>166</v>
      </c>
      <c r="B99" s="8" t="s">
        <v>42</v>
      </c>
      <c r="C99" s="8" t="s">
        <v>167</v>
      </c>
      <c r="D99" s="59" t="s">
        <v>44</v>
      </c>
      <c r="E99" s="22">
        <v>450000</v>
      </c>
      <c r="F99" s="3">
        <f>E99</f>
        <v>450000</v>
      </c>
    </row>
    <row r="100" spans="1:6" ht="15.95" customHeight="1" x14ac:dyDescent="0.2">
      <c r="A100" s="10"/>
      <c r="B100" s="10"/>
      <c r="C100" s="10"/>
      <c r="D100" s="39" t="s">
        <v>5</v>
      </c>
      <c r="E100" s="37">
        <f>SUBTOTAL(9,E99:E99)</f>
        <v>450000</v>
      </c>
    </row>
    <row r="101" spans="1:6" ht="15.95" customHeight="1" x14ac:dyDescent="0.2">
      <c r="A101" s="20" t="s">
        <v>11</v>
      </c>
      <c r="D101" s="36"/>
      <c r="E101" s="37"/>
    </row>
    <row r="102" spans="1:6" ht="15.95" customHeight="1" x14ac:dyDescent="0.2">
      <c r="A102" s="8" t="s">
        <v>168</v>
      </c>
      <c r="B102" s="8" t="s">
        <v>37</v>
      </c>
      <c r="C102" s="8" t="s">
        <v>167</v>
      </c>
      <c r="D102" s="57" t="s">
        <v>195</v>
      </c>
      <c r="E102" s="22">
        <v>450000</v>
      </c>
      <c r="F102" s="3">
        <f>E102</f>
        <v>450000</v>
      </c>
    </row>
    <row r="103" spans="1:6" ht="15.95" customHeight="1" x14ac:dyDescent="0.2">
      <c r="A103" s="4"/>
      <c r="B103" s="4"/>
      <c r="C103" s="4"/>
      <c r="D103" s="39" t="s">
        <v>5</v>
      </c>
      <c r="E103" s="37">
        <f>SUBTOTAL(9,E102:E102)</f>
        <v>450000</v>
      </c>
    </row>
    <row r="104" spans="1:6" ht="15.95" customHeight="1" x14ac:dyDescent="0.2">
      <c r="A104" s="4"/>
      <c r="B104" s="4"/>
      <c r="C104" s="4"/>
      <c r="D104" s="39"/>
      <c r="E104" s="37"/>
    </row>
    <row r="105" spans="1:6" ht="15.95" customHeight="1" x14ac:dyDescent="0.2">
      <c r="A105" s="56" t="s">
        <v>219</v>
      </c>
      <c r="B105" s="5"/>
      <c r="C105" s="35"/>
      <c r="D105" s="43"/>
      <c r="E105" s="1"/>
      <c r="F105" s="2"/>
    </row>
    <row r="106" spans="1:6" ht="15.95" customHeight="1" x14ac:dyDescent="0.2">
      <c r="A106" s="41"/>
      <c r="B106" s="5"/>
      <c r="C106" s="35"/>
      <c r="D106" s="43"/>
      <c r="E106" s="1"/>
      <c r="F106" s="2"/>
    </row>
    <row r="107" spans="1:6" ht="15.95" customHeight="1" x14ac:dyDescent="0.2">
      <c r="A107" s="40" t="s">
        <v>7</v>
      </c>
      <c r="D107" s="52"/>
      <c r="E107" s="1"/>
    </row>
    <row r="108" spans="1:6" ht="15.95" customHeight="1" x14ac:dyDescent="0.2">
      <c r="A108" s="8" t="s">
        <v>166</v>
      </c>
      <c r="B108" s="8" t="s">
        <v>42</v>
      </c>
      <c r="C108" s="8" t="s">
        <v>220</v>
      </c>
      <c r="D108" s="59" t="s">
        <v>44</v>
      </c>
      <c r="E108" s="22">
        <v>105000</v>
      </c>
      <c r="F108" s="3">
        <f>E108</f>
        <v>105000</v>
      </c>
    </row>
    <row r="109" spans="1:6" ht="15.95" customHeight="1" x14ac:dyDescent="0.2">
      <c r="A109" s="10"/>
      <c r="B109" s="10"/>
      <c r="C109" s="10"/>
      <c r="D109" s="39" t="s">
        <v>5</v>
      </c>
      <c r="E109" s="37">
        <f>SUBTOTAL(9,E108:E108)</f>
        <v>105000</v>
      </c>
    </row>
    <row r="110" spans="1:6" ht="15.95" customHeight="1" x14ac:dyDescent="0.2">
      <c r="A110" s="20" t="s">
        <v>11</v>
      </c>
      <c r="D110" s="36"/>
      <c r="E110" s="37"/>
    </row>
    <row r="111" spans="1:6" ht="15.95" customHeight="1" x14ac:dyDescent="0.2">
      <c r="A111" s="8" t="s">
        <v>168</v>
      </c>
      <c r="B111" s="8" t="s">
        <v>37</v>
      </c>
      <c r="C111" s="8" t="s">
        <v>220</v>
      </c>
      <c r="D111" s="57" t="s">
        <v>195</v>
      </c>
      <c r="E111" s="22">
        <v>105000</v>
      </c>
      <c r="F111" s="3">
        <f>E111</f>
        <v>105000</v>
      </c>
    </row>
    <row r="112" spans="1:6" ht="15.95" customHeight="1" x14ac:dyDescent="0.2">
      <c r="A112" s="4"/>
      <c r="B112" s="4"/>
      <c r="C112" s="4"/>
      <c r="D112" s="39" t="s">
        <v>5</v>
      </c>
      <c r="E112" s="37">
        <f>SUBTOTAL(9,E111:E111)</f>
        <v>105000</v>
      </c>
    </row>
    <row r="113" spans="1:6" ht="15.95" customHeight="1" x14ac:dyDescent="0.2">
      <c r="A113" s="4"/>
      <c r="B113" s="4"/>
      <c r="C113" s="4"/>
      <c r="D113" s="39"/>
      <c r="E113" s="37"/>
    </row>
    <row r="114" spans="1:6" ht="15.95" customHeight="1" x14ac:dyDescent="0.2">
      <c r="A114" s="56" t="s">
        <v>236</v>
      </c>
      <c r="B114" s="5"/>
      <c r="C114" s="35"/>
      <c r="D114" s="43"/>
      <c r="E114" s="1"/>
      <c r="F114" s="2"/>
    </row>
    <row r="115" spans="1:6" ht="15.95" customHeight="1" x14ac:dyDescent="0.2">
      <c r="A115" s="41"/>
      <c r="B115" s="5"/>
      <c r="C115" s="35"/>
      <c r="D115" s="43"/>
      <c r="E115" s="1"/>
      <c r="F115" s="2"/>
    </row>
    <row r="116" spans="1:6" ht="15.95" customHeight="1" x14ac:dyDescent="0.2">
      <c r="A116" s="40" t="s">
        <v>7</v>
      </c>
      <c r="D116" s="52"/>
      <c r="E116" s="1"/>
    </row>
    <row r="117" spans="1:6" ht="15.95" customHeight="1" x14ac:dyDescent="0.2">
      <c r="A117" s="8" t="s">
        <v>194</v>
      </c>
      <c r="B117" s="8" t="s">
        <v>42</v>
      </c>
      <c r="C117" s="8" t="s">
        <v>192</v>
      </c>
      <c r="D117" s="59" t="s">
        <v>44</v>
      </c>
      <c r="E117" s="22">
        <v>50000</v>
      </c>
      <c r="F117" s="3">
        <f>E117</f>
        <v>50000</v>
      </c>
    </row>
    <row r="118" spans="1:6" ht="15.95" customHeight="1" x14ac:dyDescent="0.2">
      <c r="A118" s="10"/>
      <c r="B118" s="10"/>
      <c r="C118" s="10"/>
      <c r="D118" s="39" t="s">
        <v>5</v>
      </c>
      <c r="E118" s="37">
        <f>SUBTOTAL(9,E117:E117)</f>
        <v>50000</v>
      </c>
    </row>
    <row r="119" spans="1:6" ht="15.95" customHeight="1" x14ac:dyDescent="0.2">
      <c r="A119" s="20" t="s">
        <v>11</v>
      </c>
      <c r="D119" s="36"/>
      <c r="E119" s="37"/>
    </row>
    <row r="120" spans="1:6" ht="15.95" customHeight="1" x14ac:dyDescent="0.2">
      <c r="A120" s="8" t="s">
        <v>191</v>
      </c>
      <c r="B120" s="8" t="s">
        <v>37</v>
      </c>
      <c r="C120" s="8" t="s">
        <v>192</v>
      </c>
      <c r="D120" s="57" t="s">
        <v>195</v>
      </c>
      <c r="E120" s="22">
        <v>50000</v>
      </c>
      <c r="F120" s="3">
        <v>100000</v>
      </c>
    </row>
    <row r="121" spans="1:6" ht="15.95" customHeight="1" x14ac:dyDescent="0.2">
      <c r="A121" s="4"/>
      <c r="B121" s="4"/>
      <c r="C121" s="4"/>
      <c r="D121" s="39" t="s">
        <v>5</v>
      </c>
      <c r="E121" s="37">
        <f>SUBTOTAL(9,E120:E120)</f>
        <v>50000</v>
      </c>
    </row>
    <row r="122" spans="1:6" ht="15.95" customHeight="1" x14ac:dyDescent="0.2">
      <c r="A122" s="56" t="s">
        <v>40</v>
      </c>
      <c r="D122" s="52"/>
      <c r="E122" s="37"/>
    </row>
    <row r="123" spans="1:6" ht="15.95" customHeight="1" x14ac:dyDescent="0.2">
      <c r="A123" s="9"/>
      <c r="D123" s="52"/>
      <c r="E123" s="37"/>
    </row>
    <row r="124" spans="1:6" ht="15.95" customHeight="1" x14ac:dyDescent="0.2">
      <c r="A124" s="40" t="s">
        <v>7</v>
      </c>
      <c r="D124" s="52"/>
      <c r="E124" s="1"/>
    </row>
    <row r="125" spans="1:6" ht="15.95" customHeight="1" x14ac:dyDescent="0.2">
      <c r="A125" s="8" t="s">
        <v>41</v>
      </c>
      <c r="B125" s="8" t="s">
        <v>42</v>
      </c>
      <c r="C125" s="8" t="s">
        <v>43</v>
      </c>
      <c r="D125" s="59" t="s">
        <v>44</v>
      </c>
      <c r="E125" s="37">
        <v>4367</v>
      </c>
      <c r="F125" s="3">
        <f>E125</f>
        <v>4367</v>
      </c>
    </row>
    <row r="126" spans="1:6" ht="15.95" customHeight="1" x14ac:dyDescent="0.2">
      <c r="A126" s="8" t="s">
        <v>41</v>
      </c>
      <c r="B126" s="8" t="s">
        <v>45</v>
      </c>
      <c r="C126" s="8" t="s">
        <v>43</v>
      </c>
      <c r="D126" s="59" t="s">
        <v>46</v>
      </c>
      <c r="E126" s="37">
        <v>39302</v>
      </c>
      <c r="F126" s="3">
        <f>E126</f>
        <v>39302</v>
      </c>
    </row>
    <row r="127" spans="1:6" ht="15.95" customHeight="1" x14ac:dyDescent="0.2">
      <c r="A127" s="8" t="s">
        <v>41</v>
      </c>
      <c r="B127" s="8" t="s">
        <v>47</v>
      </c>
      <c r="C127" s="8" t="s">
        <v>43</v>
      </c>
      <c r="D127" s="57" t="s">
        <v>48</v>
      </c>
      <c r="E127" s="22">
        <v>111831</v>
      </c>
      <c r="F127" s="3">
        <f>E127</f>
        <v>111831</v>
      </c>
    </row>
    <row r="128" spans="1:6" ht="15.95" customHeight="1" x14ac:dyDescent="0.2">
      <c r="B128" s="10"/>
      <c r="C128" s="10"/>
      <c r="D128" s="39" t="s">
        <v>5</v>
      </c>
      <c r="E128" s="37">
        <f>SUM(E125:E127)</f>
        <v>155500</v>
      </c>
    </row>
    <row r="129" spans="1:6" ht="15.95" customHeight="1" x14ac:dyDescent="0.2">
      <c r="A129" s="40" t="s">
        <v>11</v>
      </c>
      <c r="D129" s="36"/>
      <c r="E129" s="37"/>
    </row>
    <row r="130" spans="1:6" ht="15.95" customHeight="1" x14ac:dyDescent="0.2">
      <c r="A130" s="8" t="s">
        <v>49</v>
      </c>
      <c r="B130" s="8" t="s">
        <v>50</v>
      </c>
      <c r="C130" s="8" t="s">
        <v>43</v>
      </c>
      <c r="D130" s="57" t="s">
        <v>51</v>
      </c>
      <c r="E130" s="22">
        <v>155500</v>
      </c>
      <c r="F130" s="3">
        <f>E130</f>
        <v>155500</v>
      </c>
    </row>
    <row r="131" spans="1:6" ht="15.95" customHeight="1" x14ac:dyDescent="0.2">
      <c r="A131" s="5"/>
      <c r="C131" s="8"/>
      <c r="D131" s="39" t="s">
        <v>5</v>
      </c>
      <c r="E131" s="37">
        <f>SUBTOTAL(9,E130)</f>
        <v>155500</v>
      </c>
    </row>
    <row r="132" spans="1:6" ht="15.95" customHeight="1" x14ac:dyDescent="0.2">
      <c r="A132" s="53" t="s">
        <v>218</v>
      </c>
      <c r="B132" s="53"/>
      <c r="C132" s="53"/>
      <c r="D132" s="53"/>
      <c r="E132" s="13" t="s">
        <v>0</v>
      </c>
      <c r="F132" s="13" t="s">
        <v>1</v>
      </c>
    </row>
    <row r="133" spans="1:6" ht="15.95" customHeight="1" x14ac:dyDescent="0.2">
      <c r="A133" s="54"/>
      <c r="B133" s="54"/>
      <c r="C133" s="54"/>
      <c r="D133" s="54"/>
      <c r="E133" s="15" t="s">
        <v>2</v>
      </c>
      <c r="F133" s="15" t="s">
        <v>3</v>
      </c>
    </row>
    <row r="134" spans="1:6" ht="15.95" customHeight="1" x14ac:dyDescent="0.2">
      <c r="A134" s="55"/>
      <c r="B134" s="55"/>
      <c r="C134" s="55"/>
      <c r="D134" s="55"/>
      <c r="E134" s="17"/>
      <c r="F134" s="17"/>
    </row>
    <row r="135" spans="1:6" ht="15.95" customHeight="1" x14ac:dyDescent="0.2">
      <c r="A135" s="56" t="s">
        <v>228</v>
      </c>
      <c r="D135" s="52"/>
      <c r="E135" s="37"/>
    </row>
    <row r="136" spans="1:6" ht="15.95" customHeight="1" x14ac:dyDescent="0.2">
      <c r="A136" s="9"/>
      <c r="D136" s="52"/>
      <c r="E136" s="37"/>
    </row>
    <row r="137" spans="1:6" ht="15.95" customHeight="1" x14ac:dyDescent="0.2">
      <c r="A137" s="40" t="s">
        <v>7</v>
      </c>
      <c r="D137" s="52"/>
      <c r="E137" s="1"/>
    </row>
    <row r="138" spans="1:6" ht="15.95" customHeight="1" x14ac:dyDescent="0.2">
      <c r="A138" s="8" t="s">
        <v>229</v>
      </c>
      <c r="B138" s="8" t="s">
        <v>42</v>
      </c>
      <c r="C138" s="8" t="s">
        <v>227</v>
      </c>
      <c r="D138" s="59" t="s">
        <v>44</v>
      </c>
      <c r="E138" s="22">
        <v>100000</v>
      </c>
      <c r="F138" s="3">
        <f>E138</f>
        <v>100000</v>
      </c>
    </row>
    <row r="139" spans="1:6" ht="15.95" customHeight="1" x14ac:dyDescent="0.2">
      <c r="B139" s="10"/>
      <c r="C139" s="10"/>
      <c r="D139" s="39" t="s">
        <v>5</v>
      </c>
      <c r="E139" s="37">
        <f>SUM(E138:E138)</f>
        <v>100000</v>
      </c>
    </row>
    <row r="140" spans="1:6" ht="15.95" customHeight="1" x14ac:dyDescent="0.2">
      <c r="A140" s="40" t="s">
        <v>11</v>
      </c>
      <c r="D140" s="36"/>
      <c r="E140" s="37"/>
    </row>
    <row r="141" spans="1:6" ht="15.95" customHeight="1" x14ac:dyDescent="0.2">
      <c r="A141" s="8" t="s">
        <v>230</v>
      </c>
      <c r="B141" s="8" t="s">
        <v>37</v>
      </c>
      <c r="C141" s="8" t="s">
        <v>227</v>
      </c>
      <c r="D141" s="57" t="s">
        <v>195</v>
      </c>
      <c r="E141" s="22">
        <v>100000</v>
      </c>
      <c r="F141" s="3">
        <f>E141</f>
        <v>100000</v>
      </c>
    </row>
    <row r="142" spans="1:6" ht="15.95" customHeight="1" x14ac:dyDescent="0.2">
      <c r="A142" s="5"/>
      <c r="C142" s="8"/>
      <c r="D142" s="39" t="s">
        <v>5</v>
      </c>
      <c r="E142" s="37">
        <f>SUBTOTAL(9,E141)</f>
        <v>100000</v>
      </c>
    </row>
    <row r="143" spans="1:6" ht="15.95" customHeight="1" x14ac:dyDescent="0.2">
      <c r="A143" s="5"/>
      <c r="C143" s="8"/>
      <c r="D143" s="39"/>
      <c r="E143" s="37"/>
    </row>
    <row r="144" spans="1:6" ht="15.95" customHeight="1" x14ac:dyDescent="0.2">
      <c r="A144" s="56" t="s">
        <v>57</v>
      </c>
      <c r="B144" s="5"/>
      <c r="C144" s="35"/>
      <c r="D144" s="43"/>
      <c r="E144" s="1"/>
      <c r="F144" s="2"/>
    </row>
    <row r="145" spans="1:8" ht="15.95" customHeight="1" x14ac:dyDescent="0.2">
      <c r="A145" s="41"/>
      <c r="B145" s="5"/>
      <c r="C145" s="35"/>
      <c r="D145" s="43"/>
      <c r="E145" s="1"/>
      <c r="F145" s="2"/>
    </row>
    <row r="146" spans="1:8" ht="15.95" customHeight="1" x14ac:dyDescent="0.2">
      <c r="A146" s="40" t="s">
        <v>7</v>
      </c>
      <c r="D146" s="52"/>
      <c r="E146" s="1"/>
    </row>
    <row r="147" spans="1:8" ht="15.95" customHeight="1" x14ac:dyDescent="0.2">
      <c r="A147" s="8" t="s">
        <v>52</v>
      </c>
      <c r="B147" s="8" t="s">
        <v>42</v>
      </c>
      <c r="C147" s="8" t="s">
        <v>226</v>
      </c>
      <c r="D147" s="59" t="s">
        <v>44</v>
      </c>
      <c r="E147" s="22">
        <v>-4367</v>
      </c>
      <c r="F147" s="3">
        <f>112750.98-4367</f>
        <v>108383.98</v>
      </c>
    </row>
    <row r="148" spans="1:8" ht="15.95" customHeight="1" x14ac:dyDescent="0.2">
      <c r="A148" s="10"/>
      <c r="B148" s="10"/>
      <c r="C148" s="10"/>
      <c r="D148" s="39" t="s">
        <v>5</v>
      </c>
      <c r="E148" s="37">
        <f>SUBTOTAL(9,E147)</f>
        <v>-4367</v>
      </c>
    </row>
    <row r="149" spans="1:8" ht="15.95" customHeight="1" x14ac:dyDescent="0.2">
      <c r="A149" s="20" t="s">
        <v>11</v>
      </c>
      <c r="D149" s="36"/>
      <c r="E149" s="37"/>
    </row>
    <row r="150" spans="1:8" ht="15.95" customHeight="1" x14ac:dyDescent="0.2">
      <c r="A150" s="8" t="s">
        <v>53</v>
      </c>
      <c r="B150" s="8" t="s">
        <v>54</v>
      </c>
      <c r="C150" s="8" t="s">
        <v>226</v>
      </c>
      <c r="D150" s="57" t="s">
        <v>100</v>
      </c>
      <c r="E150" s="22">
        <v>-4367</v>
      </c>
      <c r="F150" s="3">
        <f>122590.98-4367</f>
        <v>118223.98</v>
      </c>
    </row>
    <row r="151" spans="1:8" ht="15.95" customHeight="1" x14ac:dyDescent="0.2">
      <c r="A151" s="4"/>
      <c r="B151" s="4"/>
      <c r="C151" s="4"/>
      <c r="D151" s="39" t="s">
        <v>5</v>
      </c>
      <c r="E151" s="37">
        <f>SUBTOTAL(9,E150:E150)</f>
        <v>-4367</v>
      </c>
    </row>
    <row r="152" spans="1:8" ht="15.95" customHeight="1" x14ac:dyDescent="0.2">
      <c r="A152" s="56"/>
      <c r="B152" s="5"/>
      <c r="C152" s="35"/>
      <c r="D152" s="43"/>
      <c r="E152" s="1"/>
      <c r="F152" s="2"/>
    </row>
    <row r="153" spans="1:8" ht="15.95" customHeight="1" x14ac:dyDescent="0.2">
      <c r="A153" s="42" t="s">
        <v>20</v>
      </c>
      <c r="B153" s="5"/>
      <c r="C153" s="35"/>
      <c r="D153" s="43"/>
      <c r="E153" s="1"/>
      <c r="F153" s="2"/>
    </row>
    <row r="154" spans="1:8" ht="15.95" customHeight="1" x14ac:dyDescent="0.2">
      <c r="A154" s="56"/>
      <c r="B154" s="5"/>
      <c r="C154" s="35"/>
      <c r="D154" s="43"/>
      <c r="E154" s="1"/>
      <c r="F154" s="2"/>
    </row>
    <row r="155" spans="1:8" ht="15.95" customHeight="1" x14ac:dyDescent="0.2">
      <c r="A155" s="67" t="s">
        <v>21</v>
      </c>
      <c r="B155" s="5"/>
      <c r="C155" s="35"/>
      <c r="D155" s="43"/>
      <c r="E155" s="1"/>
      <c r="F155" s="2"/>
    </row>
    <row r="156" spans="1:8" ht="15.95" customHeight="1" x14ac:dyDescent="0.2">
      <c r="A156" s="67"/>
      <c r="B156" s="5"/>
      <c r="C156" s="35"/>
      <c r="D156" s="43"/>
      <c r="E156" s="1"/>
      <c r="F156" s="2"/>
    </row>
    <row r="157" spans="1:8" ht="15.95" customHeight="1" x14ac:dyDescent="0.2">
      <c r="A157" s="40" t="s">
        <v>7</v>
      </c>
      <c r="D157" s="52"/>
      <c r="E157" s="1"/>
    </row>
    <row r="158" spans="1:8" ht="15.95" customHeight="1" x14ac:dyDescent="0.2">
      <c r="A158" s="26" t="s">
        <v>22</v>
      </c>
      <c r="B158" s="26" t="s">
        <v>23</v>
      </c>
      <c r="C158" s="26" t="s">
        <v>24</v>
      </c>
      <c r="D158" s="68" t="s">
        <v>27</v>
      </c>
      <c r="E158" s="22">
        <v>-20000</v>
      </c>
      <c r="F158" s="3">
        <v>0</v>
      </c>
      <c r="H158" s="73"/>
    </row>
    <row r="159" spans="1:8" ht="15.95" customHeight="1" x14ac:dyDescent="0.2">
      <c r="A159" s="10"/>
      <c r="B159" s="10"/>
      <c r="C159" s="10"/>
      <c r="D159" s="39" t="s">
        <v>5</v>
      </c>
      <c r="E159" s="37">
        <f>SUBTOTAL(9,E158:E158)</f>
        <v>-20000</v>
      </c>
    </row>
    <row r="160" spans="1:8" ht="15.95" customHeight="1" x14ac:dyDescent="0.2">
      <c r="A160" s="20" t="s">
        <v>11</v>
      </c>
      <c r="D160" s="36"/>
      <c r="E160" s="37"/>
    </row>
    <row r="161" spans="1:7" ht="15.95" customHeight="1" x14ac:dyDescent="0.2">
      <c r="A161" s="26" t="s">
        <v>25</v>
      </c>
      <c r="B161" s="26" t="s">
        <v>26</v>
      </c>
      <c r="C161" s="26" t="s">
        <v>24</v>
      </c>
      <c r="D161" s="68" t="s">
        <v>28</v>
      </c>
      <c r="E161" s="22">
        <v>-20000</v>
      </c>
      <c r="F161" s="3">
        <v>0</v>
      </c>
    </row>
    <row r="162" spans="1:7" ht="15.95" customHeight="1" x14ac:dyDescent="0.2">
      <c r="A162" s="4"/>
      <c r="B162" s="4"/>
      <c r="C162" s="4"/>
      <c r="D162" s="39" t="s">
        <v>5</v>
      </c>
      <c r="E162" s="37">
        <f>SUBTOTAL(9,E161:E161)</f>
        <v>-20000</v>
      </c>
    </row>
    <row r="163" spans="1:7" ht="15.95" customHeight="1" x14ac:dyDescent="0.2">
      <c r="A163" s="55"/>
      <c r="B163" s="55"/>
      <c r="C163" s="55"/>
      <c r="D163" s="55"/>
      <c r="E163" s="17"/>
      <c r="F163" s="17"/>
    </row>
    <row r="164" spans="1:7" ht="15.95" customHeight="1" x14ac:dyDescent="0.2">
      <c r="A164" s="23" t="s">
        <v>14</v>
      </c>
      <c r="D164" s="52"/>
      <c r="E164" s="1"/>
    </row>
    <row r="165" spans="1:7" ht="15.95" customHeight="1" x14ac:dyDescent="0.2">
      <c r="A165" s="23"/>
      <c r="D165" s="52"/>
      <c r="E165" s="37"/>
    </row>
    <row r="166" spans="1:7" s="74" customFormat="1" ht="15.95" customHeight="1" x14ac:dyDescent="0.2">
      <c r="A166" s="67" t="s">
        <v>31</v>
      </c>
      <c r="B166" s="26"/>
      <c r="C166" s="27"/>
      <c r="D166" s="49"/>
      <c r="E166" s="69"/>
      <c r="F166" s="30"/>
      <c r="G166" s="10"/>
    </row>
    <row r="167" spans="1:7" s="28" customFormat="1" ht="15.95" customHeight="1" x14ac:dyDescent="0.2">
      <c r="A167" s="27"/>
      <c r="B167" s="26"/>
      <c r="C167" s="27"/>
      <c r="D167" s="49"/>
      <c r="E167" s="69"/>
      <c r="F167" s="30"/>
    </row>
    <row r="168" spans="1:7" s="28" customFormat="1" ht="15.95" customHeight="1" x14ac:dyDescent="0.2">
      <c r="A168" s="25" t="s">
        <v>7</v>
      </c>
      <c r="B168" s="26"/>
      <c r="C168" s="27"/>
      <c r="D168" s="49"/>
      <c r="E168" s="69"/>
      <c r="F168" s="30"/>
    </row>
    <row r="169" spans="1:7" s="28" customFormat="1" ht="15.95" customHeight="1" x14ac:dyDescent="0.2">
      <c r="A169" s="26" t="s">
        <v>17</v>
      </c>
      <c r="B169" s="26" t="s">
        <v>18</v>
      </c>
      <c r="C169" s="26" t="s">
        <v>29</v>
      </c>
      <c r="D169" s="68" t="s">
        <v>19</v>
      </c>
      <c r="E169" s="33">
        <v>-80000</v>
      </c>
      <c r="F169" s="30">
        <v>0</v>
      </c>
    </row>
    <row r="170" spans="1:7" s="28" customFormat="1" ht="15.95" customHeight="1" x14ac:dyDescent="0.2">
      <c r="D170" s="32" t="s">
        <v>5</v>
      </c>
      <c r="E170" s="30">
        <f>SUBTOTAL(9,E169:E169)</f>
        <v>-80000</v>
      </c>
      <c r="F170" s="30"/>
    </row>
    <row r="171" spans="1:7" s="28" customFormat="1" ht="15.95" customHeight="1" x14ac:dyDescent="0.2">
      <c r="A171" s="25" t="s">
        <v>11</v>
      </c>
      <c r="B171" s="26"/>
      <c r="C171" s="27"/>
      <c r="E171" s="30"/>
      <c r="F171" s="30"/>
    </row>
    <row r="172" spans="1:7" s="28" customFormat="1" ht="15.95" customHeight="1" x14ac:dyDescent="0.2">
      <c r="A172" s="26" t="s">
        <v>15</v>
      </c>
      <c r="B172" s="26" t="s">
        <v>30</v>
      </c>
      <c r="C172" s="26" t="s">
        <v>29</v>
      </c>
      <c r="D172" s="68" t="s">
        <v>106</v>
      </c>
      <c r="E172" s="33">
        <v>-80000</v>
      </c>
      <c r="F172" s="30">
        <v>0</v>
      </c>
    </row>
    <row r="173" spans="1:7" s="28" customFormat="1" ht="15.95" customHeight="1" x14ac:dyDescent="0.2">
      <c r="A173" s="31"/>
      <c r="B173" s="31"/>
      <c r="C173" s="31"/>
      <c r="D173" s="32" t="s">
        <v>5</v>
      </c>
      <c r="E173" s="30">
        <f>SUBTOTAL(9,E172:E172)</f>
        <v>-80000</v>
      </c>
      <c r="F173" s="30"/>
    </row>
    <row r="174" spans="1:7" ht="15.95" customHeight="1" x14ac:dyDescent="0.2">
      <c r="A174" s="53" t="s">
        <v>218</v>
      </c>
      <c r="B174" s="53"/>
      <c r="C174" s="53"/>
      <c r="D174" s="53"/>
      <c r="E174" s="13" t="s">
        <v>0</v>
      </c>
      <c r="F174" s="13" t="s">
        <v>1</v>
      </c>
    </row>
    <row r="175" spans="1:7" ht="15.95" customHeight="1" x14ac:dyDescent="0.2">
      <c r="A175" s="54"/>
      <c r="B175" s="54"/>
      <c r="C175" s="54"/>
      <c r="D175" s="54"/>
      <c r="E175" s="15" t="s">
        <v>2</v>
      </c>
      <c r="F175" s="15" t="s">
        <v>3</v>
      </c>
    </row>
    <row r="176" spans="1:7" ht="15.95" customHeight="1" x14ac:dyDescent="0.2">
      <c r="A176" s="55"/>
      <c r="B176" s="55"/>
      <c r="C176" s="55"/>
      <c r="D176" s="55"/>
      <c r="E176" s="17"/>
      <c r="F176" s="17"/>
    </row>
    <row r="177" spans="1:7" s="74" customFormat="1" ht="15.95" customHeight="1" x14ac:dyDescent="0.2">
      <c r="A177" s="56" t="s">
        <v>154</v>
      </c>
      <c r="B177" s="8"/>
      <c r="C177" s="9"/>
      <c r="D177" s="52"/>
      <c r="E177" s="1"/>
      <c r="F177" s="3"/>
    </row>
    <row r="178" spans="1:7" ht="15.95" customHeight="1" x14ac:dyDescent="0.2">
      <c r="A178" s="9"/>
      <c r="D178" s="52"/>
      <c r="E178" s="1"/>
    </row>
    <row r="179" spans="1:7" ht="15.95" customHeight="1" x14ac:dyDescent="0.2">
      <c r="A179" s="40" t="s">
        <v>7</v>
      </c>
      <c r="D179" s="52"/>
      <c r="E179" s="1"/>
    </row>
    <row r="180" spans="1:7" ht="15.95" customHeight="1" x14ac:dyDescent="0.2">
      <c r="A180" s="26" t="s">
        <v>155</v>
      </c>
      <c r="B180" s="26" t="s">
        <v>156</v>
      </c>
      <c r="C180" s="26" t="s">
        <v>157</v>
      </c>
      <c r="D180" s="59" t="s">
        <v>158</v>
      </c>
      <c r="E180" s="37">
        <v>-81629.289999999994</v>
      </c>
      <c r="F180" s="3">
        <f>1035270+E180</f>
        <v>953640.71</v>
      </c>
    </row>
    <row r="181" spans="1:7" ht="15.95" customHeight="1" x14ac:dyDescent="0.2">
      <c r="A181" s="8" t="s">
        <v>159</v>
      </c>
      <c r="B181" s="86" t="s">
        <v>250</v>
      </c>
      <c r="C181" s="8" t="s">
        <v>157</v>
      </c>
      <c r="D181" s="57" t="s">
        <v>162</v>
      </c>
      <c r="E181" s="22">
        <v>-56916.28</v>
      </c>
      <c r="F181" s="37">
        <f>163028+E181</f>
        <v>106111.72</v>
      </c>
      <c r="G181" s="28"/>
    </row>
    <row r="182" spans="1:7" ht="15.95" customHeight="1" x14ac:dyDescent="0.2">
      <c r="A182" s="10"/>
      <c r="B182" s="10"/>
      <c r="C182" s="10"/>
      <c r="D182" s="39" t="s">
        <v>5</v>
      </c>
      <c r="E182" s="37">
        <f>SUBTOTAL(9,E180:E181)</f>
        <v>-138545.57</v>
      </c>
    </row>
    <row r="183" spans="1:7" ht="15.95" customHeight="1" x14ac:dyDescent="0.2">
      <c r="A183" s="20" t="s">
        <v>11</v>
      </c>
      <c r="D183" s="36"/>
      <c r="E183" s="37"/>
    </row>
    <row r="184" spans="1:7" ht="15.95" customHeight="1" x14ac:dyDescent="0.2">
      <c r="A184" s="8" t="s">
        <v>15</v>
      </c>
      <c r="B184" s="8" t="s">
        <v>160</v>
      </c>
      <c r="C184" s="8" t="s">
        <v>157</v>
      </c>
      <c r="D184" s="57" t="s">
        <v>161</v>
      </c>
      <c r="E184" s="37">
        <v>-139318.66</v>
      </c>
      <c r="F184" s="37">
        <f>1166906+E184</f>
        <v>1027587.34</v>
      </c>
    </row>
    <row r="185" spans="1:7" ht="15.95" customHeight="1" x14ac:dyDescent="0.2">
      <c r="A185" s="8" t="s">
        <v>15</v>
      </c>
      <c r="B185" s="8" t="s">
        <v>163</v>
      </c>
      <c r="C185" s="8" t="s">
        <v>157</v>
      </c>
      <c r="D185" s="57" t="s">
        <v>164</v>
      </c>
      <c r="E185" s="22">
        <v>773.09</v>
      </c>
      <c r="F185" s="37">
        <f>94372+E185</f>
        <v>95145.09</v>
      </c>
    </row>
    <row r="186" spans="1:7" ht="15.95" customHeight="1" x14ac:dyDescent="0.2">
      <c r="A186" s="4"/>
      <c r="B186" s="4"/>
      <c r="C186" s="4"/>
      <c r="D186" s="39" t="s">
        <v>5</v>
      </c>
      <c r="E186" s="37">
        <f>SUBTOTAL(9,E184:E185)</f>
        <v>-138545.57</v>
      </c>
    </row>
    <row r="187" spans="1:7" ht="15.95" customHeight="1" x14ac:dyDescent="0.2">
      <c r="A187" s="23" t="s">
        <v>16</v>
      </c>
      <c r="B187" s="4"/>
      <c r="C187" s="4"/>
      <c r="D187" s="39"/>
      <c r="E187" s="37"/>
    </row>
    <row r="188" spans="1:7" ht="15.95" customHeight="1" x14ac:dyDescent="0.2">
      <c r="A188" s="4"/>
      <c r="B188" s="4"/>
      <c r="C188" s="4"/>
      <c r="D188" s="39"/>
      <c r="E188" s="37"/>
    </row>
    <row r="189" spans="1:7" s="28" customFormat="1" ht="15.95" customHeight="1" x14ac:dyDescent="0.2">
      <c r="A189" s="67" t="s">
        <v>204</v>
      </c>
      <c r="B189" s="26"/>
      <c r="C189" s="27"/>
      <c r="D189" s="49"/>
      <c r="E189" s="69"/>
      <c r="F189" s="51"/>
    </row>
    <row r="190" spans="1:7" s="28" customFormat="1" ht="15.95" customHeight="1" x14ac:dyDescent="0.2">
      <c r="A190" s="81" t="s">
        <v>209</v>
      </c>
      <c r="B190" s="26"/>
      <c r="C190" s="27"/>
      <c r="D190" s="49"/>
      <c r="E190" s="69"/>
      <c r="F190" s="51"/>
    </row>
    <row r="191" spans="1:7" s="28" customFormat="1" ht="15.95" customHeight="1" x14ac:dyDescent="0.2">
      <c r="A191" s="81"/>
      <c r="B191" s="26"/>
      <c r="C191" s="27"/>
      <c r="D191" s="49"/>
      <c r="E191" s="69"/>
      <c r="F191" s="51"/>
    </row>
    <row r="192" spans="1:7" s="28" customFormat="1" ht="15.95" customHeight="1" x14ac:dyDescent="0.2">
      <c r="A192" s="25" t="s">
        <v>7</v>
      </c>
      <c r="B192" s="26"/>
      <c r="C192" s="27"/>
      <c r="D192" s="49"/>
      <c r="E192" s="69"/>
      <c r="F192" s="30"/>
    </row>
    <row r="193" spans="1:6" s="28" customFormat="1" ht="15.95" customHeight="1" x14ac:dyDescent="0.2">
      <c r="A193" s="8" t="s">
        <v>61</v>
      </c>
      <c r="B193" s="8" t="s">
        <v>62</v>
      </c>
      <c r="C193" s="8" t="s">
        <v>205</v>
      </c>
      <c r="D193" s="59" t="s">
        <v>206</v>
      </c>
      <c r="E193" s="22">
        <v>-100000</v>
      </c>
      <c r="F193" s="3">
        <v>0</v>
      </c>
    </row>
    <row r="194" spans="1:6" s="28" customFormat="1" ht="15.95" customHeight="1" x14ac:dyDescent="0.2">
      <c r="A194" s="10"/>
      <c r="B194" s="10"/>
      <c r="C194" s="10"/>
      <c r="D194" s="19" t="s">
        <v>5</v>
      </c>
      <c r="E194" s="3">
        <f>SUBTOTAL(9,E193)</f>
        <v>-100000</v>
      </c>
      <c r="F194" s="3"/>
    </row>
    <row r="195" spans="1:6" s="28" customFormat="1" ht="15.95" customHeight="1" x14ac:dyDescent="0.2">
      <c r="A195" s="20" t="s">
        <v>11</v>
      </c>
      <c r="B195" s="8"/>
      <c r="C195" s="9"/>
      <c r="D195" s="10"/>
      <c r="E195" s="3"/>
      <c r="F195" s="3"/>
    </row>
    <row r="196" spans="1:6" s="28" customFormat="1" ht="15.95" customHeight="1" x14ac:dyDescent="0.2">
      <c r="A196" s="8" t="s">
        <v>251</v>
      </c>
      <c r="B196" s="8" t="s">
        <v>37</v>
      </c>
      <c r="C196" s="8" t="s">
        <v>205</v>
      </c>
      <c r="D196" s="59" t="s">
        <v>96</v>
      </c>
      <c r="E196" s="22">
        <v>-100000</v>
      </c>
      <c r="F196" s="3">
        <v>0</v>
      </c>
    </row>
    <row r="197" spans="1:6" s="28" customFormat="1" ht="15.95" customHeight="1" x14ac:dyDescent="0.2">
      <c r="A197" s="31"/>
      <c r="B197" s="31"/>
      <c r="C197" s="31"/>
      <c r="D197" s="32" t="s">
        <v>5</v>
      </c>
      <c r="E197" s="3">
        <f>SUBTOTAL(9,E196)</f>
        <v>-100000</v>
      </c>
      <c r="F197" s="3"/>
    </row>
    <row r="198" spans="1:6" ht="15.95" customHeight="1" x14ac:dyDescent="0.2">
      <c r="A198" s="56" t="s">
        <v>63</v>
      </c>
      <c r="B198" s="5"/>
      <c r="C198" s="35"/>
      <c r="D198" s="43"/>
      <c r="E198" s="1"/>
      <c r="F198" s="2"/>
    </row>
    <row r="199" spans="1:6" ht="15.95" customHeight="1" x14ac:dyDescent="0.2">
      <c r="A199" s="58" t="s">
        <v>210</v>
      </c>
      <c r="B199" s="5"/>
      <c r="C199" s="35"/>
      <c r="D199" s="43"/>
      <c r="E199" s="1"/>
      <c r="F199" s="2"/>
    </row>
    <row r="200" spans="1:6" ht="15.95" customHeight="1" x14ac:dyDescent="0.2">
      <c r="A200" s="10"/>
      <c r="B200" s="5"/>
      <c r="C200" s="35"/>
      <c r="D200" s="43"/>
      <c r="E200" s="1"/>
      <c r="F200" s="2"/>
    </row>
    <row r="201" spans="1:6" ht="15.95" customHeight="1" x14ac:dyDescent="0.2">
      <c r="A201" s="40" t="s">
        <v>7</v>
      </c>
      <c r="D201" s="52"/>
      <c r="E201" s="1"/>
    </row>
    <row r="202" spans="1:6" ht="15.95" customHeight="1" x14ac:dyDescent="0.2">
      <c r="A202" s="8">
        <v>413840</v>
      </c>
      <c r="B202" s="8">
        <v>384023</v>
      </c>
      <c r="C202" s="8">
        <v>31023</v>
      </c>
      <c r="D202" s="57" t="s">
        <v>95</v>
      </c>
      <c r="E202" s="22">
        <v>1000000</v>
      </c>
      <c r="F202" s="3">
        <v>2000000</v>
      </c>
    </row>
    <row r="203" spans="1:6" ht="15.95" customHeight="1" x14ac:dyDescent="0.2">
      <c r="A203" s="10"/>
      <c r="B203" s="10"/>
      <c r="C203" s="10"/>
      <c r="D203" s="39" t="s">
        <v>5</v>
      </c>
      <c r="E203" s="37">
        <f>SUBTOTAL(9,E202:E202)</f>
        <v>1000000</v>
      </c>
    </row>
    <row r="204" spans="1:6" ht="15.95" customHeight="1" x14ac:dyDescent="0.2">
      <c r="A204" s="20" t="s">
        <v>11</v>
      </c>
      <c r="D204" s="36"/>
      <c r="E204" s="37"/>
    </row>
    <row r="205" spans="1:6" ht="15.95" customHeight="1" x14ac:dyDescent="0.2">
      <c r="A205" s="8">
        <v>41333</v>
      </c>
      <c r="B205" s="8">
        <v>563000</v>
      </c>
      <c r="C205" s="8">
        <v>31023</v>
      </c>
      <c r="D205" s="57" t="s">
        <v>96</v>
      </c>
      <c r="E205" s="22">
        <v>1000000</v>
      </c>
      <c r="F205" s="3">
        <v>1764330</v>
      </c>
    </row>
    <row r="206" spans="1:6" ht="15.95" customHeight="1" x14ac:dyDescent="0.2">
      <c r="A206" s="4"/>
      <c r="B206" s="4"/>
      <c r="C206" s="4"/>
      <c r="D206" s="39" t="s">
        <v>5</v>
      </c>
      <c r="E206" s="37">
        <f>SUBTOTAL(9,E205:E205)</f>
        <v>1000000</v>
      </c>
    </row>
    <row r="207" spans="1:6" ht="15.95" customHeight="1" x14ac:dyDescent="0.2">
      <c r="A207" s="4"/>
      <c r="B207" s="4"/>
      <c r="C207" s="4"/>
      <c r="D207" s="39"/>
      <c r="E207" s="37"/>
    </row>
    <row r="208" spans="1:6" ht="15.95" customHeight="1" x14ac:dyDescent="0.2">
      <c r="A208" s="56" t="s">
        <v>64</v>
      </c>
      <c r="B208" s="5"/>
      <c r="C208" s="35"/>
      <c r="D208" s="43"/>
      <c r="E208" s="1"/>
      <c r="F208" s="2"/>
    </row>
    <row r="209" spans="1:6" ht="15.95" customHeight="1" x14ac:dyDescent="0.2">
      <c r="A209" s="58" t="s">
        <v>210</v>
      </c>
      <c r="B209" s="5"/>
      <c r="C209" s="35"/>
      <c r="D209" s="43"/>
      <c r="E209" s="1"/>
      <c r="F209" s="2"/>
    </row>
    <row r="210" spans="1:6" ht="15.95" customHeight="1" x14ac:dyDescent="0.2">
      <c r="A210" s="41"/>
      <c r="B210" s="5"/>
      <c r="C210" s="35"/>
      <c r="D210" s="43"/>
      <c r="E210" s="1"/>
      <c r="F210" s="2"/>
    </row>
    <row r="211" spans="1:6" ht="15.95" customHeight="1" x14ac:dyDescent="0.2">
      <c r="A211" s="40" t="s">
        <v>7</v>
      </c>
      <c r="D211" s="52"/>
      <c r="E211" s="1"/>
    </row>
    <row r="212" spans="1:6" ht="15.95" customHeight="1" x14ac:dyDescent="0.2">
      <c r="A212" s="8">
        <v>413840</v>
      </c>
      <c r="B212" s="8">
        <v>384023</v>
      </c>
      <c r="C212" s="8">
        <v>31123</v>
      </c>
      <c r="D212" s="57" t="s">
        <v>95</v>
      </c>
      <c r="E212" s="22">
        <v>-4707.7299999999996</v>
      </c>
      <c r="F212" s="3">
        <v>4795292.2699999996</v>
      </c>
    </row>
    <row r="213" spans="1:6" ht="15.95" customHeight="1" x14ac:dyDescent="0.2">
      <c r="A213" s="10"/>
      <c r="B213" s="10"/>
      <c r="C213" s="10"/>
      <c r="D213" s="39" t="s">
        <v>5</v>
      </c>
      <c r="E213" s="37">
        <f>SUBTOTAL(9,E212)</f>
        <v>-4707.7299999999996</v>
      </c>
    </row>
    <row r="214" spans="1:6" ht="15.95" customHeight="1" x14ac:dyDescent="0.2">
      <c r="A214" s="20" t="s">
        <v>11</v>
      </c>
      <c r="D214" s="36"/>
      <c r="E214" s="37"/>
    </row>
    <row r="215" spans="1:6" ht="15.95" customHeight="1" x14ac:dyDescent="0.2">
      <c r="A215" s="8">
        <v>41333</v>
      </c>
      <c r="B215" s="8">
        <v>563010</v>
      </c>
      <c r="C215" s="8">
        <v>31123</v>
      </c>
      <c r="D215" s="57" t="s">
        <v>97</v>
      </c>
      <c r="E215" s="22">
        <v>-4707.7299999999996</v>
      </c>
      <c r="F215" s="3">
        <v>4795292.2699999996</v>
      </c>
    </row>
    <row r="216" spans="1:6" ht="15.95" customHeight="1" x14ac:dyDescent="0.2">
      <c r="A216" s="4"/>
      <c r="B216" s="4"/>
      <c r="C216" s="4"/>
      <c r="D216" s="39" t="s">
        <v>5</v>
      </c>
      <c r="E216" s="37">
        <f>SUBTOTAL(9,E215:E215)</f>
        <v>-4707.7299999999996</v>
      </c>
    </row>
    <row r="217" spans="1:6" ht="15.95" customHeight="1" x14ac:dyDescent="0.2">
      <c r="A217" s="53" t="s">
        <v>218</v>
      </c>
      <c r="B217" s="53"/>
      <c r="C217" s="53"/>
      <c r="D217" s="53"/>
      <c r="E217" s="13" t="s">
        <v>0</v>
      </c>
      <c r="F217" s="13" t="s">
        <v>1</v>
      </c>
    </row>
    <row r="218" spans="1:6" ht="15.95" customHeight="1" x14ac:dyDescent="0.2">
      <c r="A218" s="54"/>
      <c r="B218" s="54"/>
      <c r="C218" s="54"/>
      <c r="D218" s="54"/>
      <c r="E218" s="15" t="s">
        <v>2</v>
      </c>
      <c r="F218" s="15" t="s">
        <v>3</v>
      </c>
    </row>
    <row r="219" spans="1:6" ht="15.95" customHeight="1" x14ac:dyDescent="0.2">
      <c r="A219" s="55"/>
      <c r="B219" s="55"/>
      <c r="C219" s="55"/>
      <c r="D219" s="55"/>
      <c r="E219" s="17"/>
      <c r="F219" s="17"/>
    </row>
    <row r="220" spans="1:6" ht="15.95" customHeight="1" x14ac:dyDescent="0.2">
      <c r="A220" s="56" t="s">
        <v>65</v>
      </c>
      <c r="B220" s="5"/>
      <c r="C220" s="35"/>
      <c r="D220" s="43"/>
      <c r="E220" s="1"/>
      <c r="F220" s="2"/>
    </row>
    <row r="221" spans="1:6" ht="15.95" customHeight="1" x14ac:dyDescent="0.2">
      <c r="A221" s="58" t="s">
        <v>208</v>
      </c>
      <c r="B221" s="5"/>
      <c r="C221" s="35"/>
      <c r="D221" s="43"/>
      <c r="E221" s="1"/>
      <c r="F221" s="2"/>
    </row>
    <row r="222" spans="1:6" ht="15.95" customHeight="1" x14ac:dyDescent="0.2">
      <c r="A222" s="58"/>
      <c r="B222" s="5"/>
      <c r="C222" s="35"/>
      <c r="D222" s="43"/>
      <c r="E222" s="1"/>
      <c r="F222" s="2"/>
    </row>
    <row r="223" spans="1:6" ht="15.95" customHeight="1" x14ac:dyDescent="0.2">
      <c r="A223" s="40" t="s">
        <v>7</v>
      </c>
      <c r="D223" s="52"/>
      <c r="E223" s="1"/>
    </row>
    <row r="224" spans="1:6" ht="15.95" customHeight="1" x14ac:dyDescent="0.2">
      <c r="A224" s="8">
        <v>413840</v>
      </c>
      <c r="B224" s="8">
        <v>384023</v>
      </c>
      <c r="C224" s="8">
        <v>31223</v>
      </c>
      <c r="D224" s="57" t="s">
        <v>95</v>
      </c>
      <c r="E224" s="37">
        <v>-1400000</v>
      </c>
      <c r="F224" s="3">
        <v>0</v>
      </c>
    </row>
    <row r="225" spans="1:7" ht="15.95" customHeight="1" x14ac:dyDescent="0.2">
      <c r="A225" s="8">
        <v>413840</v>
      </c>
      <c r="B225" s="8">
        <v>384009</v>
      </c>
      <c r="C225" s="8">
        <v>31223</v>
      </c>
      <c r="D225" s="57" t="s">
        <v>98</v>
      </c>
      <c r="E225" s="22">
        <v>1400000</v>
      </c>
      <c r="F225" s="3">
        <v>1400000</v>
      </c>
    </row>
    <row r="226" spans="1:7" ht="15.95" customHeight="1" x14ac:dyDescent="0.2">
      <c r="A226" s="10"/>
      <c r="B226" s="10"/>
      <c r="C226" s="10"/>
      <c r="D226" s="39" t="s">
        <v>5</v>
      </c>
      <c r="E226" s="37">
        <f>SUBTOTAL(9,E224:E225)</f>
        <v>0</v>
      </c>
    </row>
    <row r="227" spans="1:7" ht="15.95" customHeight="1" x14ac:dyDescent="0.2">
      <c r="A227" s="56" t="s">
        <v>66</v>
      </c>
      <c r="B227" s="5"/>
      <c r="C227" s="35"/>
      <c r="D227" s="43"/>
      <c r="E227" s="1"/>
      <c r="F227" s="2"/>
    </row>
    <row r="228" spans="1:7" ht="15.95" customHeight="1" x14ac:dyDescent="0.2">
      <c r="A228" s="58" t="s">
        <v>208</v>
      </c>
      <c r="B228" s="5"/>
      <c r="C228" s="35"/>
      <c r="D228" s="43"/>
      <c r="E228" s="1"/>
      <c r="F228" s="2"/>
    </row>
    <row r="229" spans="1:7" ht="15.95" customHeight="1" x14ac:dyDescent="0.2">
      <c r="A229" s="58"/>
      <c r="B229" s="5"/>
      <c r="C229" s="35"/>
      <c r="D229" s="43"/>
      <c r="E229" s="1"/>
      <c r="F229" s="2"/>
    </row>
    <row r="230" spans="1:7" ht="15.95" customHeight="1" x14ac:dyDescent="0.2">
      <c r="A230" s="40" t="s">
        <v>7</v>
      </c>
      <c r="D230" s="52"/>
      <c r="E230" s="1"/>
    </row>
    <row r="231" spans="1:7" ht="15.95" customHeight="1" x14ac:dyDescent="0.2">
      <c r="A231" s="8">
        <v>413840</v>
      </c>
      <c r="B231" s="8">
        <v>384009</v>
      </c>
      <c r="C231" s="8">
        <v>31320</v>
      </c>
      <c r="D231" s="57" t="s">
        <v>98</v>
      </c>
      <c r="E231" s="37">
        <v>-4140000</v>
      </c>
      <c r="F231" s="3">
        <v>0</v>
      </c>
    </row>
    <row r="232" spans="1:7" ht="15.95" customHeight="1" x14ac:dyDescent="0.2">
      <c r="A232" s="5">
        <v>413840</v>
      </c>
      <c r="B232" s="5">
        <v>384023</v>
      </c>
      <c r="C232" s="5">
        <v>31320</v>
      </c>
      <c r="D232" s="57" t="s">
        <v>95</v>
      </c>
      <c r="E232" s="37">
        <v>2453087</v>
      </c>
      <c r="F232" s="37">
        <v>18453087</v>
      </c>
    </row>
    <row r="233" spans="1:7" ht="15.95" customHeight="1" x14ac:dyDescent="0.2">
      <c r="A233" s="5" t="s">
        <v>61</v>
      </c>
      <c r="B233" s="5" t="s">
        <v>231</v>
      </c>
      <c r="C233" s="5" t="s">
        <v>232</v>
      </c>
      <c r="D233" s="57" t="s">
        <v>233</v>
      </c>
      <c r="E233" s="22">
        <v>1686913</v>
      </c>
      <c r="F233" s="37">
        <v>1686913</v>
      </c>
    </row>
    <row r="234" spans="1:7" ht="15.95" customHeight="1" x14ac:dyDescent="0.2">
      <c r="A234" s="10"/>
      <c r="B234" s="10"/>
      <c r="C234" s="10"/>
      <c r="D234" s="39" t="s">
        <v>5</v>
      </c>
      <c r="E234" s="37">
        <f>SUBTOTAL(9,E231:E233)</f>
        <v>0</v>
      </c>
    </row>
    <row r="235" spans="1:7" ht="15.95" customHeight="1" x14ac:dyDescent="0.2">
      <c r="A235" s="56" t="s">
        <v>70</v>
      </c>
      <c r="B235" s="5"/>
      <c r="C235" s="35"/>
      <c r="D235" s="43"/>
      <c r="E235" s="1"/>
      <c r="F235" s="2"/>
    </row>
    <row r="236" spans="1:7" ht="15.95" customHeight="1" x14ac:dyDescent="0.2">
      <c r="A236" s="58" t="s">
        <v>211</v>
      </c>
      <c r="B236" s="5"/>
      <c r="C236" s="35"/>
      <c r="D236" s="43"/>
      <c r="E236" s="1"/>
      <c r="F236" s="2"/>
    </row>
    <row r="237" spans="1:7" ht="15.95" customHeight="1" x14ac:dyDescent="0.2">
      <c r="A237" s="58"/>
      <c r="B237" s="5"/>
      <c r="C237" s="35"/>
      <c r="D237" s="43"/>
      <c r="E237" s="1"/>
      <c r="F237" s="2"/>
    </row>
    <row r="238" spans="1:7" ht="15.95" customHeight="1" x14ac:dyDescent="0.2">
      <c r="A238" s="40" t="s">
        <v>7</v>
      </c>
      <c r="D238" s="52"/>
      <c r="E238" s="1"/>
      <c r="G238" s="75"/>
    </row>
    <row r="239" spans="1:7" ht="15.95" customHeight="1" x14ac:dyDescent="0.2">
      <c r="A239" s="8">
        <v>413840</v>
      </c>
      <c r="B239" s="8">
        <v>384023</v>
      </c>
      <c r="C239" s="8">
        <v>31418</v>
      </c>
      <c r="D239" s="57" t="s">
        <v>95</v>
      </c>
      <c r="E239" s="22">
        <v>-100000</v>
      </c>
      <c r="F239" s="3">
        <v>5100000</v>
      </c>
    </row>
    <row r="240" spans="1:7" ht="15.95" customHeight="1" x14ac:dyDescent="0.2">
      <c r="A240" s="10"/>
      <c r="B240" s="10"/>
      <c r="C240" s="10"/>
      <c r="D240" s="39" t="s">
        <v>5</v>
      </c>
      <c r="E240" s="37">
        <f>SUBTOTAL(9,E239)</f>
        <v>-100000</v>
      </c>
    </row>
    <row r="241" spans="1:6" ht="15.95" customHeight="1" x14ac:dyDescent="0.2">
      <c r="A241" s="20" t="s">
        <v>11</v>
      </c>
      <c r="D241" s="36"/>
      <c r="E241" s="37"/>
    </row>
    <row r="242" spans="1:6" ht="15.95" customHeight="1" x14ac:dyDescent="0.2">
      <c r="A242" s="8">
        <v>41333</v>
      </c>
      <c r="B242" s="8">
        <v>563000</v>
      </c>
      <c r="C242" s="8">
        <v>31418</v>
      </c>
      <c r="D242" s="57" t="s">
        <v>96</v>
      </c>
      <c r="E242" s="22">
        <v>-100000</v>
      </c>
      <c r="F242" s="3">
        <v>5100000</v>
      </c>
    </row>
    <row r="243" spans="1:6" ht="15.95" customHeight="1" x14ac:dyDescent="0.2">
      <c r="A243" s="4"/>
      <c r="B243" s="4"/>
      <c r="C243" s="4"/>
      <c r="D243" s="39" t="s">
        <v>5</v>
      </c>
      <c r="E243" s="37">
        <f>SUBTOTAL(9,E242)</f>
        <v>-100000</v>
      </c>
    </row>
    <row r="244" spans="1:6" ht="15.95" customHeight="1" x14ac:dyDescent="0.2">
      <c r="A244" s="56" t="s">
        <v>67</v>
      </c>
      <c r="B244" s="5"/>
      <c r="C244" s="35"/>
      <c r="D244" s="43"/>
      <c r="E244" s="1"/>
      <c r="F244" s="2"/>
    </row>
    <row r="245" spans="1:6" ht="15.95" customHeight="1" x14ac:dyDescent="0.2">
      <c r="A245" s="58" t="s">
        <v>211</v>
      </c>
      <c r="B245" s="5"/>
      <c r="C245" s="35"/>
      <c r="D245" s="43"/>
      <c r="E245" s="1"/>
      <c r="F245" s="2"/>
    </row>
    <row r="246" spans="1:6" ht="15.95" customHeight="1" x14ac:dyDescent="0.2">
      <c r="A246" s="58"/>
      <c r="B246" s="5"/>
      <c r="C246" s="35"/>
      <c r="D246" s="43"/>
      <c r="E246" s="1"/>
      <c r="F246" s="2"/>
    </row>
    <row r="247" spans="1:6" ht="15.95" customHeight="1" x14ac:dyDescent="0.2">
      <c r="A247" s="40" t="s">
        <v>7</v>
      </c>
      <c r="D247" s="52"/>
      <c r="E247" s="1"/>
    </row>
    <row r="248" spans="1:6" ht="15.95" customHeight="1" x14ac:dyDescent="0.2">
      <c r="A248" s="8">
        <v>413840</v>
      </c>
      <c r="B248" s="8">
        <v>384023</v>
      </c>
      <c r="C248" s="8">
        <v>31420</v>
      </c>
      <c r="D248" s="57" t="s">
        <v>95</v>
      </c>
      <c r="E248" s="22">
        <v>-256000.49</v>
      </c>
      <c r="F248" s="3">
        <v>17743999.510000002</v>
      </c>
    </row>
    <row r="249" spans="1:6" ht="15.95" customHeight="1" x14ac:dyDescent="0.2">
      <c r="A249" s="10"/>
      <c r="B249" s="10"/>
      <c r="C249" s="10"/>
      <c r="D249" s="39" t="s">
        <v>5</v>
      </c>
      <c r="E249" s="37">
        <f>SUBTOTAL(9,E248)</f>
        <v>-256000.49</v>
      </c>
    </row>
    <row r="250" spans="1:6" ht="15.95" customHeight="1" x14ac:dyDescent="0.2">
      <c r="A250" s="20" t="s">
        <v>11</v>
      </c>
      <c r="D250" s="36"/>
      <c r="E250" s="37"/>
    </row>
    <row r="251" spans="1:6" ht="15.95" customHeight="1" x14ac:dyDescent="0.2">
      <c r="A251" s="8">
        <v>41333</v>
      </c>
      <c r="B251" s="8">
        <v>563000</v>
      </c>
      <c r="C251" s="8">
        <v>31420</v>
      </c>
      <c r="D251" s="57" t="s">
        <v>96</v>
      </c>
      <c r="E251" s="22">
        <v>-256000.49</v>
      </c>
      <c r="F251" s="3">
        <v>17743999.510000002</v>
      </c>
    </row>
    <row r="252" spans="1:6" ht="15.95" customHeight="1" x14ac:dyDescent="0.2">
      <c r="A252" s="4"/>
      <c r="B252" s="4"/>
      <c r="C252" s="4"/>
      <c r="D252" s="39" t="s">
        <v>5</v>
      </c>
      <c r="E252" s="37">
        <f>SUBTOTAL(9,E251)</f>
        <v>-256000.49</v>
      </c>
    </row>
    <row r="253" spans="1:6" ht="15.95" customHeight="1" x14ac:dyDescent="0.2">
      <c r="A253" s="56" t="s">
        <v>68</v>
      </c>
      <c r="B253" s="5"/>
      <c r="C253" s="35"/>
      <c r="D253" s="43"/>
      <c r="E253" s="1"/>
      <c r="F253" s="2"/>
    </row>
    <row r="254" spans="1:6" ht="15.95" customHeight="1" x14ac:dyDescent="0.2">
      <c r="A254" s="58" t="s">
        <v>212</v>
      </c>
      <c r="B254" s="5"/>
      <c r="C254" s="35"/>
      <c r="D254" s="43"/>
      <c r="E254" s="1"/>
      <c r="F254" s="2"/>
    </row>
    <row r="255" spans="1:6" ht="15.95" customHeight="1" x14ac:dyDescent="0.2">
      <c r="A255" s="58"/>
      <c r="B255" s="5"/>
      <c r="C255" s="35"/>
      <c r="D255" s="43"/>
      <c r="E255" s="1"/>
      <c r="F255" s="2"/>
    </row>
    <row r="256" spans="1:6" ht="15.95" customHeight="1" x14ac:dyDescent="0.2">
      <c r="A256" s="40" t="s">
        <v>7</v>
      </c>
      <c r="D256" s="52"/>
      <c r="E256" s="1"/>
    </row>
    <row r="257" spans="1:6" ht="15.95" customHeight="1" x14ac:dyDescent="0.2">
      <c r="A257" s="8">
        <v>413840</v>
      </c>
      <c r="B257" s="8">
        <v>384023</v>
      </c>
      <c r="C257" s="8">
        <v>31520</v>
      </c>
      <c r="D257" s="57" t="s">
        <v>95</v>
      </c>
      <c r="E257" s="37">
        <v>-120000</v>
      </c>
      <c r="F257" s="3">
        <v>0</v>
      </c>
    </row>
    <row r="258" spans="1:6" ht="15.95" customHeight="1" x14ac:dyDescent="0.2">
      <c r="A258" s="8">
        <v>413840</v>
      </c>
      <c r="B258" s="8">
        <v>384009</v>
      </c>
      <c r="C258" s="8">
        <v>31520</v>
      </c>
      <c r="D258" s="57" t="s">
        <v>98</v>
      </c>
      <c r="E258" s="22">
        <v>120000</v>
      </c>
      <c r="F258" s="3">
        <v>120000</v>
      </c>
    </row>
    <row r="259" spans="1:6" ht="15.95" customHeight="1" x14ac:dyDescent="0.2">
      <c r="A259" s="10"/>
      <c r="B259" s="10"/>
      <c r="C259" s="10"/>
      <c r="D259" s="39" t="s">
        <v>5</v>
      </c>
      <c r="E259" s="37">
        <f>SUBTOTAL(9,E257:E258)</f>
        <v>0</v>
      </c>
    </row>
    <row r="260" spans="1:6" ht="15.95" customHeight="1" x14ac:dyDescent="0.2">
      <c r="A260" s="53" t="s">
        <v>218</v>
      </c>
      <c r="B260" s="53"/>
      <c r="C260" s="53"/>
      <c r="D260" s="53"/>
      <c r="E260" s="13" t="s">
        <v>0</v>
      </c>
      <c r="F260" s="13" t="s">
        <v>1</v>
      </c>
    </row>
    <row r="261" spans="1:6" ht="15.95" customHeight="1" x14ac:dyDescent="0.2">
      <c r="A261" s="54"/>
      <c r="B261" s="54"/>
      <c r="C261" s="54"/>
      <c r="D261" s="54"/>
      <c r="E261" s="15" t="s">
        <v>2</v>
      </c>
      <c r="F261" s="15" t="s">
        <v>3</v>
      </c>
    </row>
    <row r="262" spans="1:6" ht="15.95" customHeight="1" x14ac:dyDescent="0.2">
      <c r="A262" s="55"/>
      <c r="B262" s="55"/>
      <c r="C262" s="55"/>
      <c r="D262" s="55"/>
      <c r="E262" s="17"/>
      <c r="F262" s="17"/>
    </row>
    <row r="263" spans="1:6" ht="15.95" customHeight="1" x14ac:dyDescent="0.2">
      <c r="A263" s="56" t="s">
        <v>69</v>
      </c>
      <c r="B263" s="5"/>
      <c r="C263" s="35"/>
      <c r="D263" s="43"/>
      <c r="E263" s="1"/>
      <c r="F263" s="2"/>
    </row>
    <row r="264" spans="1:6" ht="15.95" customHeight="1" x14ac:dyDescent="0.2">
      <c r="A264" s="58" t="s">
        <v>211</v>
      </c>
      <c r="B264" s="5"/>
      <c r="C264" s="35"/>
      <c r="D264" s="43"/>
      <c r="E264" s="1"/>
      <c r="F264" s="2"/>
    </row>
    <row r="265" spans="1:6" ht="15.95" customHeight="1" x14ac:dyDescent="0.2">
      <c r="A265" s="10"/>
      <c r="B265" s="5"/>
      <c r="C265" s="35"/>
      <c r="D265" s="43"/>
      <c r="E265" s="1"/>
      <c r="F265" s="2"/>
    </row>
    <row r="266" spans="1:6" ht="15.95" customHeight="1" x14ac:dyDescent="0.2">
      <c r="A266" s="40" t="s">
        <v>7</v>
      </c>
      <c r="D266" s="52"/>
      <c r="E266" s="1"/>
    </row>
    <row r="267" spans="1:6" ht="15.95" customHeight="1" x14ac:dyDescent="0.2">
      <c r="A267" s="8">
        <v>413840</v>
      </c>
      <c r="B267" s="8">
        <v>384023</v>
      </c>
      <c r="C267" s="8">
        <v>32221</v>
      </c>
      <c r="D267" s="57" t="s">
        <v>95</v>
      </c>
      <c r="E267" s="22">
        <v>-150000</v>
      </c>
      <c r="F267" s="3">
        <v>944386</v>
      </c>
    </row>
    <row r="268" spans="1:6" ht="15.95" customHeight="1" x14ac:dyDescent="0.2">
      <c r="A268" s="10"/>
      <c r="B268" s="10"/>
      <c r="C268" s="10"/>
      <c r="D268" s="39" t="s">
        <v>5</v>
      </c>
      <c r="E268" s="37">
        <f>SUBTOTAL(9,E267)</f>
        <v>-150000</v>
      </c>
    </row>
    <row r="269" spans="1:6" ht="15.95" customHeight="1" x14ac:dyDescent="0.2">
      <c r="A269" s="20" t="s">
        <v>11</v>
      </c>
      <c r="D269" s="36"/>
      <c r="E269" s="37"/>
    </row>
    <row r="270" spans="1:6" ht="15.95" customHeight="1" x14ac:dyDescent="0.2">
      <c r="A270" s="8">
        <v>41335</v>
      </c>
      <c r="B270" s="8">
        <v>563010</v>
      </c>
      <c r="C270" s="8">
        <v>32221</v>
      </c>
      <c r="D270" s="57" t="s">
        <v>97</v>
      </c>
      <c r="E270" s="37">
        <v>-10856</v>
      </c>
      <c r="F270" s="3">
        <v>189144</v>
      </c>
    </row>
    <row r="271" spans="1:6" ht="15.95" customHeight="1" x14ac:dyDescent="0.2">
      <c r="A271" s="8">
        <v>41335</v>
      </c>
      <c r="B271" s="8">
        <v>563000</v>
      </c>
      <c r="C271" s="8">
        <v>32221</v>
      </c>
      <c r="D271" s="57" t="s">
        <v>96</v>
      </c>
      <c r="E271" s="22">
        <v>-139144</v>
      </c>
      <c r="F271" s="3">
        <v>860856</v>
      </c>
    </row>
    <row r="272" spans="1:6" ht="15.95" customHeight="1" x14ac:dyDescent="0.2">
      <c r="A272" s="4"/>
      <c r="B272" s="4"/>
      <c r="C272" s="4"/>
      <c r="D272" s="39" t="s">
        <v>5</v>
      </c>
      <c r="E272" s="37">
        <f>SUBTOTAL(9,E270:E271)</f>
        <v>-150000</v>
      </c>
    </row>
    <row r="273" spans="1:6" ht="15.95" customHeight="1" x14ac:dyDescent="0.2">
      <c r="A273" s="56" t="s">
        <v>72</v>
      </c>
      <c r="B273" s="5"/>
      <c r="C273" s="35"/>
      <c r="D273" s="43"/>
      <c r="E273" s="1"/>
      <c r="F273" s="2"/>
    </row>
    <row r="274" spans="1:6" ht="15.95" customHeight="1" x14ac:dyDescent="0.2">
      <c r="A274" s="58" t="s">
        <v>211</v>
      </c>
      <c r="B274" s="5"/>
      <c r="C274" s="35"/>
      <c r="D274" s="43"/>
      <c r="E274" s="1"/>
      <c r="F274" s="2"/>
    </row>
    <row r="275" spans="1:6" ht="15.95" customHeight="1" x14ac:dyDescent="0.2">
      <c r="A275" s="58"/>
      <c r="B275" s="5"/>
      <c r="C275" s="35"/>
      <c r="D275" s="43"/>
      <c r="E275" s="1"/>
      <c r="F275" s="2"/>
    </row>
    <row r="276" spans="1:6" ht="15.95" customHeight="1" x14ac:dyDescent="0.2">
      <c r="A276" s="40" t="s">
        <v>7</v>
      </c>
      <c r="D276" s="52"/>
      <c r="E276" s="1"/>
    </row>
    <row r="277" spans="1:6" ht="15.95" customHeight="1" x14ac:dyDescent="0.2">
      <c r="A277" s="8">
        <v>413840</v>
      </c>
      <c r="B277" s="8">
        <v>384023</v>
      </c>
      <c r="C277" s="8">
        <v>32523</v>
      </c>
      <c r="D277" s="57" t="s">
        <v>95</v>
      </c>
      <c r="E277" s="22">
        <v>-120000</v>
      </c>
      <c r="F277" s="3">
        <v>80000</v>
      </c>
    </row>
    <row r="278" spans="1:6" ht="15.95" customHeight="1" x14ac:dyDescent="0.2">
      <c r="A278" s="10"/>
      <c r="B278" s="10"/>
      <c r="C278" s="10"/>
      <c r="D278" s="39" t="s">
        <v>5</v>
      </c>
      <c r="E278" s="37">
        <f>SUBTOTAL(9,E277)</f>
        <v>-120000</v>
      </c>
    </row>
    <row r="279" spans="1:6" ht="15.95" customHeight="1" x14ac:dyDescent="0.2">
      <c r="A279" s="20" t="s">
        <v>11</v>
      </c>
      <c r="D279" s="36"/>
      <c r="E279" s="37"/>
    </row>
    <row r="280" spans="1:6" ht="15.95" customHeight="1" x14ac:dyDescent="0.2">
      <c r="A280" s="8">
        <v>41335</v>
      </c>
      <c r="B280" s="8">
        <v>563000</v>
      </c>
      <c r="C280" s="8">
        <v>32523</v>
      </c>
      <c r="D280" s="57" t="s">
        <v>96</v>
      </c>
      <c r="E280" s="22">
        <v>-120000</v>
      </c>
      <c r="F280" s="3">
        <v>80000</v>
      </c>
    </row>
    <row r="281" spans="1:6" ht="15.95" customHeight="1" x14ac:dyDescent="0.2">
      <c r="A281" s="4"/>
      <c r="B281" s="4"/>
      <c r="C281" s="4"/>
      <c r="D281" s="39" t="s">
        <v>5</v>
      </c>
      <c r="E281" s="37">
        <f>SUBTOTAL(9,E280)</f>
        <v>-120000</v>
      </c>
    </row>
    <row r="282" spans="1:6" ht="15.95" customHeight="1" x14ac:dyDescent="0.2">
      <c r="A282" s="56" t="s">
        <v>73</v>
      </c>
      <c r="B282" s="5"/>
      <c r="C282" s="35"/>
      <c r="D282" s="43"/>
      <c r="E282" s="1"/>
      <c r="F282" s="2"/>
    </row>
    <row r="283" spans="1:6" ht="15.95" customHeight="1" x14ac:dyDescent="0.2">
      <c r="A283" s="58" t="s">
        <v>213</v>
      </c>
      <c r="B283" s="5"/>
      <c r="C283" s="35"/>
      <c r="D283" s="43"/>
      <c r="E283" s="1"/>
      <c r="F283" s="2"/>
    </row>
    <row r="284" spans="1:6" ht="15.95" customHeight="1" x14ac:dyDescent="0.2">
      <c r="A284" s="58"/>
      <c r="B284" s="5"/>
      <c r="C284" s="35"/>
      <c r="D284" s="43"/>
      <c r="E284" s="1"/>
      <c r="F284" s="2"/>
    </row>
    <row r="285" spans="1:6" ht="15.95" customHeight="1" x14ac:dyDescent="0.2">
      <c r="A285" s="40" t="s">
        <v>7</v>
      </c>
      <c r="D285" s="52"/>
      <c r="E285" s="1"/>
    </row>
    <row r="286" spans="1:6" ht="15.95" customHeight="1" x14ac:dyDescent="0.2">
      <c r="A286" s="8">
        <v>413840</v>
      </c>
      <c r="B286" s="8">
        <v>384023</v>
      </c>
      <c r="C286" s="8">
        <v>32623</v>
      </c>
      <c r="D286" s="57" t="s">
        <v>95</v>
      </c>
      <c r="E286" s="37">
        <v>-200000</v>
      </c>
      <c r="F286" s="3">
        <v>0</v>
      </c>
    </row>
    <row r="287" spans="1:6" ht="15.95" customHeight="1" x14ac:dyDescent="0.2">
      <c r="A287" s="8">
        <v>413840</v>
      </c>
      <c r="B287" s="8">
        <v>384009</v>
      </c>
      <c r="C287" s="8">
        <v>32623</v>
      </c>
      <c r="D287" s="57" t="s">
        <v>98</v>
      </c>
      <c r="E287" s="22">
        <v>200000</v>
      </c>
      <c r="F287" s="3">
        <v>150000</v>
      </c>
    </row>
    <row r="288" spans="1:6" ht="15.95" customHeight="1" x14ac:dyDescent="0.2">
      <c r="A288" s="10"/>
      <c r="B288" s="10"/>
      <c r="C288" s="10"/>
      <c r="D288" s="39" t="s">
        <v>5</v>
      </c>
      <c r="E288" s="37">
        <f>SUBTOTAL(9,E286:E287)</f>
        <v>0</v>
      </c>
    </row>
    <row r="289" spans="1:6" ht="15.95" customHeight="1" x14ac:dyDescent="0.2">
      <c r="A289" s="56" t="s">
        <v>74</v>
      </c>
      <c r="B289" s="5"/>
      <c r="C289" s="35"/>
      <c r="D289" s="43"/>
      <c r="E289" s="1"/>
      <c r="F289" s="2"/>
    </row>
    <row r="290" spans="1:6" ht="15.95" customHeight="1" x14ac:dyDescent="0.2">
      <c r="A290" s="58" t="s">
        <v>213</v>
      </c>
      <c r="B290" s="5"/>
      <c r="C290" s="35"/>
      <c r="D290" s="43"/>
      <c r="E290" s="1"/>
      <c r="F290" s="2"/>
    </row>
    <row r="291" spans="1:6" ht="15.95" customHeight="1" x14ac:dyDescent="0.2">
      <c r="A291" s="58"/>
      <c r="B291" s="5"/>
      <c r="C291" s="35"/>
      <c r="D291" s="43"/>
      <c r="E291" s="1"/>
      <c r="F291" s="2"/>
    </row>
    <row r="292" spans="1:6" ht="15.95" customHeight="1" x14ac:dyDescent="0.2">
      <c r="A292" s="40" t="s">
        <v>7</v>
      </c>
      <c r="D292" s="52"/>
      <c r="E292" s="1"/>
    </row>
    <row r="293" spans="1:6" ht="15.95" customHeight="1" x14ac:dyDescent="0.2">
      <c r="A293" s="8">
        <v>413840</v>
      </c>
      <c r="B293" s="8">
        <v>384023</v>
      </c>
      <c r="C293" s="8">
        <v>32723</v>
      </c>
      <c r="D293" s="57" t="s">
        <v>95</v>
      </c>
      <c r="E293" s="37">
        <v>-150000</v>
      </c>
      <c r="F293" s="3">
        <v>0</v>
      </c>
    </row>
    <row r="294" spans="1:6" ht="15.95" customHeight="1" x14ac:dyDescent="0.2">
      <c r="A294" s="8">
        <v>413840</v>
      </c>
      <c r="B294" s="8">
        <v>384009</v>
      </c>
      <c r="C294" s="8">
        <v>32723</v>
      </c>
      <c r="D294" s="57" t="s">
        <v>98</v>
      </c>
      <c r="E294" s="22">
        <v>150000</v>
      </c>
      <c r="F294" s="3">
        <v>150000</v>
      </c>
    </row>
    <row r="295" spans="1:6" ht="15.95" customHeight="1" x14ac:dyDescent="0.2">
      <c r="A295" s="10"/>
      <c r="B295" s="10"/>
      <c r="C295" s="10"/>
      <c r="D295" s="39" t="s">
        <v>5</v>
      </c>
      <c r="E295" s="37">
        <f>SUBTOTAL(9,E293:E294)</f>
        <v>0</v>
      </c>
    </row>
    <row r="296" spans="1:6" ht="15.95" customHeight="1" x14ac:dyDescent="0.2">
      <c r="A296" s="56" t="s">
        <v>108</v>
      </c>
      <c r="B296" s="5"/>
      <c r="C296" s="35"/>
      <c r="D296" s="43"/>
      <c r="E296" s="1"/>
      <c r="F296" s="2"/>
    </row>
    <row r="297" spans="1:6" ht="15.95" customHeight="1" x14ac:dyDescent="0.2">
      <c r="A297" s="58" t="s">
        <v>214</v>
      </c>
      <c r="B297" s="5"/>
      <c r="C297" s="35"/>
      <c r="D297" s="43"/>
      <c r="E297" s="1"/>
      <c r="F297" s="2"/>
    </row>
    <row r="298" spans="1:6" ht="15.95" customHeight="1" x14ac:dyDescent="0.2">
      <c r="A298" s="40" t="s">
        <v>7</v>
      </c>
      <c r="D298" s="52"/>
      <c r="E298" s="1"/>
    </row>
    <row r="299" spans="1:6" ht="15.95" customHeight="1" x14ac:dyDescent="0.2">
      <c r="A299" s="8">
        <v>413840</v>
      </c>
      <c r="B299" s="8">
        <v>384023</v>
      </c>
      <c r="C299" s="8">
        <v>33522</v>
      </c>
      <c r="D299" s="57" t="s">
        <v>95</v>
      </c>
      <c r="E299" s="22">
        <v>-650000</v>
      </c>
      <c r="F299" s="3">
        <v>0</v>
      </c>
    </row>
    <row r="300" spans="1:6" ht="15.95" customHeight="1" x14ac:dyDescent="0.2">
      <c r="A300" s="10"/>
      <c r="B300" s="10"/>
      <c r="C300" s="10"/>
      <c r="D300" s="39" t="s">
        <v>5</v>
      </c>
      <c r="E300" s="37">
        <f>SUBTOTAL(9,E299)</f>
        <v>-650000</v>
      </c>
    </row>
    <row r="301" spans="1:6" ht="15.95" customHeight="1" x14ac:dyDescent="0.2">
      <c r="A301" s="20" t="s">
        <v>11</v>
      </c>
      <c r="D301" s="36"/>
      <c r="E301" s="37"/>
    </row>
    <row r="302" spans="1:6" ht="15.95" customHeight="1" x14ac:dyDescent="0.2">
      <c r="A302" s="8">
        <v>41335</v>
      </c>
      <c r="B302" s="8">
        <v>563000</v>
      </c>
      <c r="C302" s="8">
        <v>33522</v>
      </c>
      <c r="D302" s="57" t="s">
        <v>96</v>
      </c>
      <c r="E302" s="37">
        <v>-500000</v>
      </c>
      <c r="F302" s="3">
        <v>0</v>
      </c>
    </row>
    <row r="303" spans="1:6" ht="15.95" customHeight="1" x14ac:dyDescent="0.2">
      <c r="A303" s="8">
        <v>41335</v>
      </c>
      <c r="B303" s="8">
        <v>563010</v>
      </c>
      <c r="C303" s="8">
        <v>33522</v>
      </c>
      <c r="D303" s="57" t="s">
        <v>97</v>
      </c>
      <c r="E303" s="22">
        <v>-150000</v>
      </c>
      <c r="F303" s="3">
        <v>0</v>
      </c>
    </row>
    <row r="304" spans="1:6" ht="15.95" customHeight="1" x14ac:dyDescent="0.2">
      <c r="A304" s="4"/>
      <c r="B304" s="4"/>
      <c r="C304" s="4"/>
      <c r="D304" s="39" t="s">
        <v>5</v>
      </c>
      <c r="E304" s="37">
        <f>SUBTOTAL(9,E302:E303)</f>
        <v>-650000</v>
      </c>
    </row>
    <row r="305" spans="1:6" ht="15.95" customHeight="1" x14ac:dyDescent="0.2">
      <c r="A305" s="53" t="s">
        <v>218</v>
      </c>
      <c r="B305" s="53"/>
      <c r="C305" s="53"/>
      <c r="D305" s="53"/>
      <c r="E305" s="13" t="s">
        <v>0</v>
      </c>
      <c r="F305" s="13" t="s">
        <v>1</v>
      </c>
    </row>
    <row r="306" spans="1:6" ht="15.95" customHeight="1" x14ac:dyDescent="0.2">
      <c r="A306" s="54"/>
      <c r="B306" s="54"/>
      <c r="C306" s="54"/>
      <c r="D306" s="54"/>
      <c r="E306" s="15" t="s">
        <v>2</v>
      </c>
      <c r="F306" s="15" t="s">
        <v>3</v>
      </c>
    </row>
    <row r="307" spans="1:6" ht="15.95" customHeight="1" x14ac:dyDescent="0.2">
      <c r="A307" s="55"/>
      <c r="B307" s="55"/>
      <c r="C307" s="55"/>
      <c r="D307" s="55"/>
      <c r="E307" s="17"/>
      <c r="F307" s="17"/>
    </row>
    <row r="308" spans="1:6" ht="15.95" customHeight="1" x14ac:dyDescent="0.2">
      <c r="A308" s="56" t="s">
        <v>75</v>
      </c>
      <c r="B308" s="5"/>
      <c r="C308" s="35"/>
      <c r="D308" s="43"/>
      <c r="E308" s="1"/>
      <c r="F308" s="2"/>
    </row>
    <row r="309" spans="1:6" ht="15.95" customHeight="1" x14ac:dyDescent="0.2">
      <c r="A309" s="58" t="s">
        <v>211</v>
      </c>
      <c r="B309" s="5"/>
      <c r="C309" s="35"/>
      <c r="D309" s="43"/>
      <c r="E309" s="1"/>
      <c r="F309" s="2"/>
    </row>
    <row r="310" spans="1:6" ht="15.95" customHeight="1" x14ac:dyDescent="0.2">
      <c r="A310" s="58"/>
      <c r="B310" s="5"/>
      <c r="C310" s="35"/>
      <c r="D310" s="43"/>
      <c r="E310" s="1"/>
      <c r="F310" s="2"/>
    </row>
    <row r="311" spans="1:6" ht="15.95" customHeight="1" x14ac:dyDescent="0.2">
      <c r="A311" s="40" t="s">
        <v>7</v>
      </c>
      <c r="D311" s="52"/>
      <c r="E311" s="1"/>
    </row>
    <row r="312" spans="1:6" ht="15.95" customHeight="1" x14ac:dyDescent="0.2">
      <c r="A312" s="8">
        <v>413840</v>
      </c>
      <c r="B312" s="8">
        <v>384023</v>
      </c>
      <c r="C312" s="8">
        <v>33722</v>
      </c>
      <c r="D312" s="57" t="s">
        <v>95</v>
      </c>
      <c r="E312" s="22">
        <v>-196761.60000000001</v>
      </c>
      <c r="F312" s="3">
        <v>403238.40000000002</v>
      </c>
    </row>
    <row r="313" spans="1:6" ht="15.95" customHeight="1" x14ac:dyDescent="0.2">
      <c r="A313" s="10"/>
      <c r="B313" s="10"/>
      <c r="C313" s="10"/>
      <c r="D313" s="39" t="s">
        <v>5</v>
      </c>
      <c r="E313" s="37">
        <f>SUBTOTAL(9,E312)</f>
        <v>-196761.60000000001</v>
      </c>
    </row>
    <row r="314" spans="1:6" ht="15.95" customHeight="1" x14ac:dyDescent="0.2">
      <c r="A314" s="20" t="s">
        <v>11</v>
      </c>
      <c r="D314" s="36"/>
      <c r="E314" s="37"/>
    </row>
    <row r="315" spans="1:6" ht="15.95" customHeight="1" x14ac:dyDescent="0.2">
      <c r="A315" s="8">
        <v>41335</v>
      </c>
      <c r="B315" s="8">
        <v>563010</v>
      </c>
      <c r="C315" s="8">
        <v>33722</v>
      </c>
      <c r="D315" s="57" t="s">
        <v>97</v>
      </c>
      <c r="E315" s="22">
        <v>-196761.60000000001</v>
      </c>
      <c r="F315" s="3">
        <v>403238.40000000002</v>
      </c>
    </row>
    <row r="316" spans="1:6" ht="15.95" customHeight="1" x14ac:dyDescent="0.2">
      <c r="A316" s="4"/>
      <c r="B316" s="4"/>
      <c r="C316" s="4"/>
      <c r="D316" s="39" t="s">
        <v>5</v>
      </c>
      <c r="E316" s="37">
        <f>SUBTOTAL(9,E315)</f>
        <v>-196761.60000000001</v>
      </c>
    </row>
    <row r="317" spans="1:6" ht="15.95" customHeight="1" x14ac:dyDescent="0.2">
      <c r="A317" s="56" t="s">
        <v>56</v>
      </c>
      <c r="B317" s="5"/>
      <c r="C317" s="35"/>
      <c r="D317" s="43"/>
      <c r="E317" s="1"/>
      <c r="F317" s="2"/>
    </row>
    <row r="318" spans="1:6" ht="15.95" customHeight="1" x14ac:dyDescent="0.2">
      <c r="A318" s="58" t="s">
        <v>237</v>
      </c>
      <c r="B318" s="5"/>
      <c r="C318" s="35"/>
      <c r="D318" s="43"/>
      <c r="E318" s="1"/>
      <c r="F318" s="2"/>
    </row>
    <row r="319" spans="1:6" ht="15.95" customHeight="1" x14ac:dyDescent="0.2">
      <c r="A319" s="41"/>
      <c r="B319" s="5"/>
      <c r="C319" s="35"/>
      <c r="D319" s="43"/>
      <c r="E319" s="1"/>
      <c r="F319" s="2"/>
    </row>
    <row r="320" spans="1:6" ht="15.95" customHeight="1" x14ac:dyDescent="0.2">
      <c r="A320" s="40" t="s">
        <v>7</v>
      </c>
      <c r="D320" s="52"/>
      <c r="E320" s="1"/>
    </row>
    <row r="321" spans="1:7" ht="15.95" customHeight="1" x14ac:dyDescent="0.2">
      <c r="A321" s="8" t="s">
        <v>61</v>
      </c>
      <c r="B321" s="8" t="s">
        <v>62</v>
      </c>
      <c r="C321" s="8" t="s">
        <v>59</v>
      </c>
      <c r="D321" s="57" t="s">
        <v>60</v>
      </c>
      <c r="E321" s="22">
        <v>-39302</v>
      </c>
    </row>
    <row r="322" spans="1:7" ht="15.95" customHeight="1" x14ac:dyDescent="0.2">
      <c r="A322" s="10"/>
      <c r="B322" s="10"/>
      <c r="C322" s="10"/>
      <c r="D322" s="39" t="s">
        <v>5</v>
      </c>
      <c r="E322" s="37">
        <f>SUBTOTAL(9,E321)</f>
        <v>-39302</v>
      </c>
    </row>
    <row r="323" spans="1:7" ht="15.95" customHeight="1" x14ac:dyDescent="0.2">
      <c r="A323" s="20" t="s">
        <v>11</v>
      </c>
      <c r="D323" s="36"/>
      <c r="E323" s="37"/>
    </row>
    <row r="324" spans="1:7" ht="15.95" customHeight="1" x14ac:dyDescent="0.2">
      <c r="A324" s="8" t="s">
        <v>58</v>
      </c>
      <c r="B324" s="8" t="s">
        <v>54</v>
      </c>
      <c r="C324" s="8" t="s">
        <v>59</v>
      </c>
      <c r="D324" s="57" t="s">
        <v>55</v>
      </c>
      <c r="E324" s="22">
        <v>-39302</v>
      </c>
    </row>
    <row r="325" spans="1:7" ht="15.95" customHeight="1" x14ac:dyDescent="0.2">
      <c r="A325" s="4"/>
      <c r="B325" s="4"/>
      <c r="C325" s="4"/>
      <c r="D325" s="39" t="s">
        <v>5</v>
      </c>
      <c r="E325" s="37">
        <f>SUBTOTAL(9,E324:E324)</f>
        <v>-39302</v>
      </c>
    </row>
    <row r="326" spans="1:7" ht="15.95" customHeight="1" x14ac:dyDescent="0.2">
      <c r="A326" s="56" t="s">
        <v>77</v>
      </c>
      <c r="B326" s="5"/>
      <c r="C326" s="35"/>
      <c r="D326" s="43"/>
      <c r="E326" s="1"/>
      <c r="F326" s="2"/>
    </row>
    <row r="327" spans="1:7" ht="15.95" customHeight="1" x14ac:dyDescent="0.2">
      <c r="A327" s="58" t="s">
        <v>215</v>
      </c>
      <c r="B327" s="5"/>
      <c r="C327" s="35"/>
      <c r="D327" s="43"/>
      <c r="E327" s="1"/>
      <c r="F327" s="2"/>
    </row>
    <row r="328" spans="1:7" ht="15.95" customHeight="1" x14ac:dyDescent="0.2">
      <c r="A328" s="58"/>
      <c r="B328" s="5"/>
      <c r="C328" s="35"/>
      <c r="D328" s="43"/>
      <c r="E328" s="1"/>
      <c r="F328" s="2"/>
    </row>
    <row r="329" spans="1:7" ht="15.95" customHeight="1" x14ac:dyDescent="0.2">
      <c r="A329" s="40" t="s">
        <v>7</v>
      </c>
      <c r="D329" s="52"/>
      <c r="E329" s="1"/>
    </row>
    <row r="330" spans="1:7" ht="15.95" customHeight="1" x14ac:dyDescent="0.2">
      <c r="A330" s="8">
        <v>413870</v>
      </c>
      <c r="B330" s="8">
        <v>387028</v>
      </c>
      <c r="C330" s="8">
        <v>31219</v>
      </c>
      <c r="D330" s="57" t="s">
        <v>60</v>
      </c>
      <c r="E330" s="22">
        <v>-19394.669999999998</v>
      </c>
      <c r="F330" s="3">
        <v>208747.47000000003</v>
      </c>
      <c r="G330" s="71"/>
    </row>
    <row r="331" spans="1:7" ht="15.95" customHeight="1" x14ac:dyDescent="0.2">
      <c r="A331" s="10"/>
      <c r="B331" s="10"/>
      <c r="C331" s="10"/>
      <c r="D331" s="39" t="s">
        <v>5</v>
      </c>
      <c r="E331" s="37">
        <f>SUBTOTAL(9,E330)</f>
        <v>-19394.669999999998</v>
      </c>
    </row>
    <row r="332" spans="1:7" ht="15.95" customHeight="1" x14ac:dyDescent="0.2">
      <c r="A332" s="20" t="s">
        <v>11</v>
      </c>
      <c r="D332" s="36"/>
      <c r="E332" s="37"/>
    </row>
    <row r="333" spans="1:7" ht="15.95" customHeight="1" x14ac:dyDescent="0.2">
      <c r="A333" s="8">
        <v>41333</v>
      </c>
      <c r="B333" s="8">
        <v>563000</v>
      </c>
      <c r="C333" s="8">
        <v>31219</v>
      </c>
      <c r="D333" s="57" t="s">
        <v>96</v>
      </c>
      <c r="E333" s="37">
        <v>-17878.8</v>
      </c>
      <c r="F333" s="3">
        <v>1701301.2</v>
      </c>
    </row>
    <row r="334" spans="1:7" ht="15.95" customHeight="1" x14ac:dyDescent="0.2">
      <c r="A334" s="8">
        <v>41333</v>
      </c>
      <c r="B334" s="8">
        <v>563010</v>
      </c>
      <c r="C334" s="8">
        <v>31219</v>
      </c>
      <c r="D334" s="57" t="s">
        <v>97</v>
      </c>
      <c r="E334" s="22">
        <v>-1515.87</v>
      </c>
      <c r="F334" s="3">
        <v>549304.13</v>
      </c>
    </row>
    <row r="335" spans="1:7" ht="15.95" customHeight="1" x14ac:dyDescent="0.2">
      <c r="A335" s="4"/>
      <c r="B335" s="4"/>
      <c r="C335" s="4"/>
      <c r="D335" s="39" t="s">
        <v>5</v>
      </c>
      <c r="E335" s="37">
        <f>SUBTOTAL(9,E333:E334)</f>
        <v>-19394.669999999998</v>
      </c>
    </row>
    <row r="336" spans="1:7" ht="15.95" customHeight="1" x14ac:dyDescent="0.2">
      <c r="A336" s="56" t="s">
        <v>78</v>
      </c>
      <c r="B336" s="5"/>
      <c r="C336" s="35"/>
      <c r="D336" s="43"/>
      <c r="E336" s="1"/>
      <c r="F336" s="2"/>
    </row>
    <row r="337" spans="1:7" ht="15.95" customHeight="1" x14ac:dyDescent="0.2">
      <c r="A337" s="58" t="s">
        <v>211</v>
      </c>
      <c r="B337" s="5"/>
      <c r="C337" s="35"/>
      <c r="D337" s="43"/>
      <c r="E337" s="1"/>
      <c r="F337" s="2"/>
    </row>
    <row r="338" spans="1:7" ht="15.95" customHeight="1" x14ac:dyDescent="0.2">
      <c r="A338" s="58"/>
      <c r="B338" s="5"/>
      <c r="C338" s="35"/>
      <c r="D338" s="43"/>
      <c r="E338" s="1"/>
      <c r="F338" s="2"/>
    </row>
    <row r="339" spans="1:7" ht="15.95" customHeight="1" x14ac:dyDescent="0.2">
      <c r="A339" s="40" t="s">
        <v>7</v>
      </c>
      <c r="D339" s="52"/>
      <c r="E339" s="1"/>
    </row>
    <row r="340" spans="1:7" ht="15.95" customHeight="1" x14ac:dyDescent="0.2">
      <c r="A340" s="8">
        <v>413870</v>
      </c>
      <c r="B340" s="8">
        <v>387028</v>
      </c>
      <c r="C340" s="8">
        <v>31423</v>
      </c>
      <c r="D340" s="57" t="s">
        <v>60</v>
      </c>
      <c r="E340" s="22">
        <v>-91000</v>
      </c>
      <c r="F340" s="3">
        <v>109000</v>
      </c>
      <c r="G340" s="71"/>
    </row>
    <row r="341" spans="1:7" ht="15.95" customHeight="1" x14ac:dyDescent="0.2">
      <c r="A341" s="10"/>
      <c r="B341" s="10"/>
      <c r="C341" s="10"/>
      <c r="D341" s="39" t="s">
        <v>5</v>
      </c>
      <c r="E341" s="37">
        <f>SUBTOTAL(9,E340)</f>
        <v>-91000</v>
      </c>
    </row>
    <row r="342" spans="1:7" ht="15.95" customHeight="1" x14ac:dyDescent="0.2">
      <c r="A342" s="20" t="s">
        <v>11</v>
      </c>
      <c r="D342" s="36"/>
      <c r="E342" s="37"/>
    </row>
    <row r="343" spans="1:7" ht="15.95" customHeight="1" x14ac:dyDescent="0.2">
      <c r="A343" s="8">
        <v>41333</v>
      </c>
      <c r="B343" s="8">
        <v>564000</v>
      </c>
      <c r="C343" s="8">
        <v>31423</v>
      </c>
      <c r="D343" s="57" t="s">
        <v>101</v>
      </c>
      <c r="E343" s="22">
        <v>-91000</v>
      </c>
      <c r="F343" s="3">
        <v>109000</v>
      </c>
    </row>
    <row r="344" spans="1:7" ht="15.95" customHeight="1" x14ac:dyDescent="0.2">
      <c r="A344" s="4"/>
      <c r="B344" s="4"/>
      <c r="C344" s="4"/>
      <c r="D344" s="39" t="s">
        <v>5</v>
      </c>
      <c r="E344" s="37">
        <f>SUBTOTAL(9,E343)</f>
        <v>-91000</v>
      </c>
    </row>
    <row r="345" spans="1:7" ht="15.95" customHeight="1" x14ac:dyDescent="0.2">
      <c r="A345" s="53" t="s">
        <v>218</v>
      </c>
      <c r="B345" s="53"/>
      <c r="C345" s="53"/>
      <c r="D345" s="53"/>
      <c r="E345" s="13" t="s">
        <v>0</v>
      </c>
      <c r="F345" s="13" t="s">
        <v>1</v>
      </c>
    </row>
    <row r="346" spans="1:7" ht="15.95" customHeight="1" x14ac:dyDescent="0.2">
      <c r="A346" s="54"/>
      <c r="B346" s="54"/>
      <c r="C346" s="54"/>
      <c r="D346" s="54"/>
      <c r="E346" s="15" t="s">
        <v>2</v>
      </c>
      <c r="F346" s="15" t="s">
        <v>3</v>
      </c>
    </row>
    <row r="347" spans="1:7" ht="15.95" customHeight="1" x14ac:dyDescent="0.2">
      <c r="A347" s="55"/>
      <c r="B347" s="55"/>
      <c r="C347" s="55"/>
      <c r="D347" s="55"/>
      <c r="E347" s="17"/>
      <c r="F347" s="17"/>
    </row>
    <row r="348" spans="1:7" ht="15.95" customHeight="1" x14ac:dyDescent="0.2">
      <c r="A348" s="56" t="s">
        <v>79</v>
      </c>
      <c r="B348" s="5"/>
      <c r="C348" s="35"/>
      <c r="D348" s="43"/>
      <c r="E348" s="1"/>
      <c r="F348" s="2"/>
    </row>
    <row r="349" spans="1:7" ht="15.95" customHeight="1" x14ac:dyDescent="0.2">
      <c r="A349" s="58" t="s">
        <v>215</v>
      </c>
      <c r="B349" s="5"/>
      <c r="C349" s="35"/>
      <c r="D349" s="43"/>
      <c r="E349" s="1"/>
      <c r="F349" s="2"/>
    </row>
    <row r="350" spans="1:7" ht="15.95" customHeight="1" x14ac:dyDescent="0.2">
      <c r="A350" s="58"/>
      <c r="B350" s="5"/>
      <c r="C350" s="35"/>
      <c r="D350" s="43"/>
      <c r="E350" s="1"/>
      <c r="F350" s="2"/>
    </row>
    <row r="351" spans="1:7" ht="15.95" customHeight="1" x14ac:dyDescent="0.2">
      <c r="A351" s="40" t="s">
        <v>7</v>
      </c>
      <c r="D351" s="52"/>
      <c r="E351" s="1"/>
    </row>
    <row r="352" spans="1:7" ht="15.95" customHeight="1" x14ac:dyDescent="0.2">
      <c r="A352" s="8">
        <v>413870</v>
      </c>
      <c r="B352" s="8">
        <v>387028</v>
      </c>
      <c r="C352" s="8">
        <v>31719</v>
      </c>
      <c r="D352" s="57" t="s">
        <v>60</v>
      </c>
      <c r="E352" s="22">
        <v>-184249.42</v>
      </c>
      <c r="F352" s="3">
        <v>10095.839999999997</v>
      </c>
      <c r="G352" s="71"/>
    </row>
    <row r="353" spans="1:7" ht="15.95" customHeight="1" x14ac:dyDescent="0.2">
      <c r="A353" s="10"/>
      <c r="B353" s="10"/>
      <c r="C353" s="10"/>
      <c r="D353" s="39" t="s">
        <v>5</v>
      </c>
      <c r="E353" s="37">
        <f>SUBTOTAL(9,E352)</f>
        <v>-184249.42</v>
      </c>
    </row>
    <row r="354" spans="1:7" ht="15.95" customHeight="1" x14ac:dyDescent="0.2">
      <c r="A354" s="20" t="s">
        <v>11</v>
      </c>
      <c r="D354" s="36"/>
      <c r="E354" s="37"/>
    </row>
    <row r="355" spans="1:7" ht="15.95" customHeight="1" x14ac:dyDescent="0.2">
      <c r="A355" s="8">
        <v>41333</v>
      </c>
      <c r="B355" s="8">
        <v>563000</v>
      </c>
      <c r="C355" s="8">
        <v>31719</v>
      </c>
      <c r="D355" s="57" t="s">
        <v>96</v>
      </c>
      <c r="E355" s="37">
        <v>-130416.38</v>
      </c>
      <c r="F355" s="3">
        <v>1692558.62</v>
      </c>
    </row>
    <row r="356" spans="1:7" ht="15.95" customHeight="1" x14ac:dyDescent="0.2">
      <c r="A356" s="8" t="s">
        <v>251</v>
      </c>
      <c r="B356" s="8">
        <v>563010</v>
      </c>
      <c r="C356" s="8">
        <v>31719</v>
      </c>
      <c r="D356" s="57" t="s">
        <v>97</v>
      </c>
      <c r="E356" s="22">
        <v>-53833.04</v>
      </c>
      <c r="F356" s="3">
        <v>873191.96</v>
      </c>
    </row>
    <row r="357" spans="1:7" ht="15.95" customHeight="1" x14ac:dyDescent="0.2">
      <c r="A357" s="4"/>
      <c r="B357" s="4"/>
      <c r="C357" s="4"/>
      <c r="D357" s="39" t="s">
        <v>5</v>
      </c>
      <c r="E357" s="37">
        <f>SUBTOTAL(9,E355:E356)</f>
        <v>-184249.42</v>
      </c>
    </row>
    <row r="358" spans="1:7" ht="15.95" customHeight="1" x14ac:dyDescent="0.2">
      <c r="A358" s="56" t="s">
        <v>80</v>
      </c>
      <c r="B358" s="5"/>
      <c r="C358" s="35"/>
      <c r="D358" s="43"/>
      <c r="E358" s="1"/>
      <c r="F358" s="2"/>
    </row>
    <row r="359" spans="1:7" ht="15.95" customHeight="1" x14ac:dyDescent="0.2">
      <c r="A359" s="58" t="s">
        <v>215</v>
      </c>
      <c r="B359" s="5"/>
      <c r="C359" s="35"/>
      <c r="D359" s="43"/>
      <c r="E359" s="1"/>
      <c r="F359" s="2"/>
    </row>
    <row r="360" spans="1:7" ht="15.95" customHeight="1" x14ac:dyDescent="0.2">
      <c r="A360" s="58"/>
      <c r="B360" s="5"/>
      <c r="C360" s="35"/>
      <c r="D360" s="43"/>
      <c r="E360" s="1"/>
      <c r="F360" s="2"/>
    </row>
    <row r="361" spans="1:7" ht="15.95" customHeight="1" x14ac:dyDescent="0.2">
      <c r="A361" s="40" t="s">
        <v>7</v>
      </c>
      <c r="D361" s="52"/>
      <c r="E361" s="1"/>
    </row>
    <row r="362" spans="1:7" ht="15.95" customHeight="1" x14ac:dyDescent="0.2">
      <c r="A362" s="8">
        <v>413870</v>
      </c>
      <c r="B362" s="8">
        <v>387028</v>
      </c>
      <c r="C362" s="8">
        <v>32015</v>
      </c>
      <c r="D362" s="57" t="s">
        <v>60</v>
      </c>
      <c r="E362" s="22">
        <v>-497142.33</v>
      </c>
      <c r="F362" s="3">
        <v>27346.999999999942</v>
      </c>
      <c r="G362" s="71"/>
    </row>
    <row r="363" spans="1:7" ht="15.95" customHeight="1" x14ac:dyDescent="0.2">
      <c r="A363" s="10"/>
      <c r="B363" s="10"/>
      <c r="C363" s="10"/>
      <c r="D363" s="39" t="s">
        <v>5</v>
      </c>
      <c r="E363" s="37">
        <f>SUBTOTAL(9,E362)</f>
        <v>-497142.33</v>
      </c>
    </row>
    <row r="364" spans="1:7" ht="15.95" customHeight="1" x14ac:dyDescent="0.2">
      <c r="A364" s="20" t="s">
        <v>11</v>
      </c>
      <c r="D364" s="36"/>
      <c r="E364" s="37"/>
    </row>
    <row r="365" spans="1:7" ht="15.95" customHeight="1" x14ac:dyDescent="0.2">
      <c r="A365" s="8" t="s">
        <v>252</v>
      </c>
      <c r="B365" s="8">
        <v>563000</v>
      </c>
      <c r="C365" s="8">
        <v>32015</v>
      </c>
      <c r="D365" s="57" t="s">
        <v>96</v>
      </c>
      <c r="E365" s="37">
        <v>-483648.33</v>
      </c>
      <c r="F365" s="3">
        <v>457406.67</v>
      </c>
    </row>
    <row r="366" spans="1:7" ht="15.95" customHeight="1" x14ac:dyDescent="0.2">
      <c r="A366" s="8" t="s">
        <v>252</v>
      </c>
      <c r="B366" s="8">
        <v>563010</v>
      </c>
      <c r="C366" s="8">
        <v>32015</v>
      </c>
      <c r="D366" s="57" t="s">
        <v>97</v>
      </c>
      <c r="E366" s="22">
        <v>-13494</v>
      </c>
      <c r="F366" s="3">
        <v>125251</v>
      </c>
    </row>
    <row r="367" spans="1:7" ht="15.95" customHeight="1" x14ac:dyDescent="0.2">
      <c r="A367" s="4"/>
      <c r="B367" s="4"/>
      <c r="C367" s="4"/>
      <c r="D367" s="39" t="s">
        <v>5</v>
      </c>
      <c r="E367" s="37">
        <f>SUBTOTAL(9,E365:E366)</f>
        <v>-497142.33</v>
      </c>
    </row>
    <row r="368" spans="1:7" ht="15.95" customHeight="1" x14ac:dyDescent="0.2">
      <c r="A368" s="56" t="s">
        <v>81</v>
      </c>
      <c r="B368" s="5"/>
      <c r="C368" s="35"/>
      <c r="D368" s="43"/>
      <c r="E368" s="1"/>
      <c r="F368" s="2"/>
    </row>
    <row r="369" spans="1:7" ht="15.95" customHeight="1" x14ac:dyDescent="0.2">
      <c r="A369" s="58" t="s">
        <v>215</v>
      </c>
      <c r="B369" s="5"/>
      <c r="C369" s="35"/>
      <c r="D369" s="43"/>
      <c r="E369" s="1"/>
      <c r="F369" s="2"/>
    </row>
    <row r="370" spans="1:7" ht="15.95" customHeight="1" x14ac:dyDescent="0.2">
      <c r="A370" s="40" t="s">
        <v>7</v>
      </c>
      <c r="D370" s="52"/>
      <c r="E370" s="1"/>
    </row>
    <row r="371" spans="1:7" ht="15.95" customHeight="1" x14ac:dyDescent="0.2">
      <c r="A371" s="8">
        <v>413870</v>
      </c>
      <c r="B371" s="8">
        <v>387028</v>
      </c>
      <c r="C371" s="8">
        <v>32019</v>
      </c>
      <c r="D371" s="57" t="s">
        <v>60</v>
      </c>
      <c r="E371" s="22">
        <v>300000</v>
      </c>
      <c r="F371" s="3">
        <v>621450</v>
      </c>
      <c r="G371" s="71"/>
    </row>
    <row r="372" spans="1:7" ht="15.95" customHeight="1" x14ac:dyDescent="0.2">
      <c r="A372" s="10"/>
      <c r="B372" s="10"/>
      <c r="C372" s="10"/>
      <c r="D372" s="39" t="s">
        <v>5</v>
      </c>
      <c r="E372" s="37">
        <f>SUBTOTAL(9,E371)</f>
        <v>300000</v>
      </c>
    </row>
    <row r="373" spans="1:7" ht="15.95" customHeight="1" x14ac:dyDescent="0.2">
      <c r="A373" s="20" t="s">
        <v>11</v>
      </c>
      <c r="D373" s="36"/>
      <c r="E373" s="37"/>
    </row>
    <row r="374" spans="1:7" ht="15.95" customHeight="1" x14ac:dyDescent="0.2">
      <c r="A374" s="8">
        <v>41335</v>
      </c>
      <c r="B374" s="8">
        <v>563000</v>
      </c>
      <c r="C374" s="8">
        <v>32019</v>
      </c>
      <c r="D374" s="57" t="s">
        <v>96</v>
      </c>
      <c r="E374" s="22">
        <v>300000</v>
      </c>
      <c r="F374" s="3">
        <v>600000</v>
      </c>
    </row>
    <row r="375" spans="1:7" ht="15.95" customHeight="1" x14ac:dyDescent="0.2">
      <c r="A375" s="4"/>
      <c r="B375" s="4"/>
      <c r="C375" s="4"/>
      <c r="D375" s="39" t="s">
        <v>5</v>
      </c>
      <c r="E375" s="37">
        <f>SUBTOTAL(9,E374)</f>
        <v>300000</v>
      </c>
    </row>
    <row r="376" spans="1:7" ht="15.95" customHeight="1" x14ac:dyDescent="0.2">
      <c r="A376" s="56" t="s">
        <v>82</v>
      </c>
      <c r="B376" s="5"/>
      <c r="C376" s="35"/>
      <c r="D376" s="43"/>
      <c r="E376" s="1"/>
      <c r="F376" s="2"/>
    </row>
    <row r="377" spans="1:7" ht="15.95" customHeight="1" x14ac:dyDescent="0.2">
      <c r="A377" s="58" t="s">
        <v>208</v>
      </c>
      <c r="B377" s="5"/>
      <c r="C377" s="35"/>
      <c r="D377" s="43"/>
      <c r="E377" s="1"/>
      <c r="F377" s="2"/>
    </row>
    <row r="378" spans="1:7" ht="15.95" customHeight="1" x14ac:dyDescent="0.2">
      <c r="A378" s="58"/>
      <c r="B378" s="5"/>
      <c r="C378" s="35"/>
      <c r="D378" s="43"/>
      <c r="E378" s="1"/>
      <c r="F378" s="2"/>
    </row>
    <row r="379" spans="1:7" ht="15.95" customHeight="1" x14ac:dyDescent="0.2">
      <c r="A379" s="40" t="s">
        <v>7</v>
      </c>
      <c r="D379" s="52"/>
      <c r="E379" s="1"/>
    </row>
    <row r="380" spans="1:7" ht="15.95" customHeight="1" x14ac:dyDescent="0.2">
      <c r="A380" s="8">
        <v>413870</v>
      </c>
      <c r="B380" s="8">
        <v>387028</v>
      </c>
      <c r="C380" s="8">
        <v>32219</v>
      </c>
      <c r="D380" s="57" t="s">
        <v>60</v>
      </c>
      <c r="E380" s="37">
        <v>-803895</v>
      </c>
      <c r="F380" s="3">
        <v>0</v>
      </c>
      <c r="G380" s="76"/>
    </row>
    <row r="381" spans="1:7" ht="15.95" customHeight="1" x14ac:dyDescent="0.2">
      <c r="A381" s="8">
        <v>413840</v>
      </c>
      <c r="B381" s="8">
        <v>384009</v>
      </c>
      <c r="C381" s="8">
        <v>32219</v>
      </c>
      <c r="D381" s="57" t="s">
        <v>98</v>
      </c>
      <c r="E381" s="22">
        <v>803895</v>
      </c>
      <c r="F381" s="3">
        <v>803895</v>
      </c>
    </row>
    <row r="382" spans="1:7" ht="15.95" customHeight="1" x14ac:dyDescent="0.2">
      <c r="A382" s="10"/>
      <c r="B382" s="10"/>
      <c r="C382" s="10"/>
      <c r="D382" s="39" t="s">
        <v>5</v>
      </c>
      <c r="E382" s="37">
        <f>SUBTOTAL(9,E380:E381)</f>
        <v>0</v>
      </c>
    </row>
    <row r="383" spans="1:7" ht="15.95" customHeight="1" x14ac:dyDescent="0.2">
      <c r="A383" s="53" t="s">
        <v>218</v>
      </c>
      <c r="B383" s="53"/>
      <c r="C383" s="53"/>
      <c r="D383" s="53"/>
      <c r="E383" s="13" t="s">
        <v>0</v>
      </c>
      <c r="F383" s="13" t="s">
        <v>1</v>
      </c>
    </row>
    <row r="384" spans="1:7" ht="15.95" customHeight="1" x14ac:dyDescent="0.2">
      <c r="A384" s="54"/>
      <c r="B384" s="54"/>
      <c r="C384" s="54"/>
      <c r="D384" s="54"/>
      <c r="E384" s="15" t="s">
        <v>2</v>
      </c>
      <c r="F384" s="15" t="s">
        <v>3</v>
      </c>
    </row>
    <row r="385" spans="1:7" ht="15.95" customHeight="1" x14ac:dyDescent="0.2">
      <c r="A385" s="55"/>
      <c r="B385" s="55"/>
      <c r="C385" s="55"/>
      <c r="D385" s="55"/>
      <c r="E385" s="17"/>
      <c r="F385" s="17"/>
    </row>
    <row r="386" spans="1:7" ht="15.95" customHeight="1" x14ac:dyDescent="0.2">
      <c r="A386" s="56" t="s">
        <v>84</v>
      </c>
      <c r="B386" s="5"/>
      <c r="C386" s="35"/>
      <c r="D386" s="43"/>
      <c r="E386" s="1"/>
      <c r="F386" s="2"/>
    </row>
    <row r="387" spans="1:7" ht="15.95" customHeight="1" x14ac:dyDescent="0.2">
      <c r="A387" s="58" t="s">
        <v>207</v>
      </c>
      <c r="B387" s="5"/>
      <c r="C387" s="35"/>
      <c r="D387" s="43"/>
      <c r="E387" s="1"/>
      <c r="F387" s="2"/>
    </row>
    <row r="388" spans="1:7" ht="15.95" customHeight="1" x14ac:dyDescent="0.2">
      <c r="A388" s="58"/>
      <c r="B388" s="5"/>
      <c r="C388" s="35"/>
      <c r="D388" s="43"/>
      <c r="E388" s="1"/>
      <c r="F388" s="2"/>
    </row>
    <row r="389" spans="1:7" ht="15.95" customHeight="1" x14ac:dyDescent="0.2">
      <c r="A389" s="40" t="s">
        <v>7</v>
      </c>
      <c r="D389" s="52"/>
      <c r="E389" s="1"/>
    </row>
    <row r="390" spans="1:7" ht="15.95" customHeight="1" x14ac:dyDescent="0.2">
      <c r="A390" s="8">
        <v>413870</v>
      </c>
      <c r="B390" s="8">
        <v>387028</v>
      </c>
      <c r="C390" s="8" t="s">
        <v>83</v>
      </c>
      <c r="D390" s="57" t="s">
        <v>60</v>
      </c>
      <c r="E390" s="22">
        <v>-227697.18</v>
      </c>
      <c r="F390" s="3">
        <v>866688.82000000007</v>
      </c>
      <c r="G390" s="71"/>
    </row>
    <row r="391" spans="1:7" ht="15.95" customHeight="1" x14ac:dyDescent="0.2">
      <c r="A391" s="10"/>
      <c r="B391" s="10"/>
      <c r="C391" s="10"/>
      <c r="D391" s="39" t="s">
        <v>5</v>
      </c>
      <c r="E391" s="37">
        <f>SUBTOTAL(9,E390)</f>
        <v>-227697.18</v>
      </c>
    </row>
    <row r="392" spans="1:7" ht="15.95" customHeight="1" x14ac:dyDescent="0.2">
      <c r="A392" s="20" t="s">
        <v>11</v>
      </c>
      <c r="D392" s="36"/>
      <c r="E392" s="37"/>
    </row>
    <row r="393" spans="1:7" ht="15.95" customHeight="1" x14ac:dyDescent="0.2">
      <c r="A393" s="8">
        <v>41335</v>
      </c>
      <c r="B393" s="8">
        <v>563010</v>
      </c>
      <c r="C393" s="8">
        <v>32220</v>
      </c>
      <c r="D393" s="57" t="s">
        <v>97</v>
      </c>
      <c r="E393" s="37">
        <v>-4742.3100000000004</v>
      </c>
      <c r="F393" s="3">
        <v>195257.69</v>
      </c>
    </row>
    <row r="394" spans="1:7" ht="15.95" customHeight="1" x14ac:dyDescent="0.2">
      <c r="A394" s="8">
        <v>41335</v>
      </c>
      <c r="B394" s="8">
        <v>563000</v>
      </c>
      <c r="C394" s="8">
        <v>32220</v>
      </c>
      <c r="D394" s="57" t="s">
        <v>96</v>
      </c>
      <c r="E394" s="22">
        <v>-222954.87</v>
      </c>
      <c r="F394" s="3">
        <v>777045.13</v>
      </c>
    </row>
    <row r="395" spans="1:7" ht="15.95" customHeight="1" x14ac:dyDescent="0.2">
      <c r="A395" s="4"/>
      <c r="B395" s="4"/>
      <c r="C395" s="4"/>
      <c r="D395" s="39" t="s">
        <v>5</v>
      </c>
      <c r="E395" s="37">
        <f>SUBTOTAL(9,E393:E394)</f>
        <v>-227697.18</v>
      </c>
    </row>
    <row r="396" spans="1:7" ht="15.95" customHeight="1" x14ac:dyDescent="0.2">
      <c r="A396" s="56" t="s">
        <v>85</v>
      </c>
      <c r="B396" s="5"/>
      <c r="C396" s="35"/>
      <c r="D396" s="43"/>
      <c r="E396" s="1"/>
      <c r="F396" s="2"/>
    </row>
    <row r="397" spans="1:7" ht="15.95" customHeight="1" x14ac:dyDescent="0.2">
      <c r="A397" s="58" t="s">
        <v>234</v>
      </c>
      <c r="B397" s="5"/>
      <c r="C397" s="35"/>
      <c r="D397" s="43"/>
      <c r="E397" s="1"/>
      <c r="F397" s="2"/>
    </row>
    <row r="398" spans="1:7" ht="15.95" customHeight="1" x14ac:dyDescent="0.2">
      <c r="A398" s="58"/>
      <c r="B398" s="5"/>
      <c r="C398" s="35"/>
      <c r="D398" s="43"/>
      <c r="E398" s="1"/>
      <c r="F398" s="2"/>
    </row>
    <row r="399" spans="1:7" ht="15.95" customHeight="1" x14ac:dyDescent="0.2">
      <c r="A399" s="40" t="s">
        <v>7</v>
      </c>
      <c r="D399" s="52"/>
      <c r="E399" s="1"/>
    </row>
    <row r="400" spans="1:7" ht="15.95" customHeight="1" x14ac:dyDescent="0.2">
      <c r="A400" s="8">
        <v>413870</v>
      </c>
      <c r="B400" s="8">
        <v>387028</v>
      </c>
      <c r="C400" s="8">
        <v>32321</v>
      </c>
      <c r="D400" s="57" t="s">
        <v>60</v>
      </c>
      <c r="E400" s="22">
        <v>670000</v>
      </c>
      <c r="F400" s="3">
        <v>1318218.6400000001</v>
      </c>
      <c r="G400" s="71"/>
    </row>
    <row r="401" spans="1:7" ht="15.95" customHeight="1" x14ac:dyDescent="0.2">
      <c r="A401" s="10"/>
      <c r="B401" s="10"/>
      <c r="C401" s="10"/>
      <c r="D401" s="39" t="s">
        <v>5</v>
      </c>
      <c r="E401" s="37">
        <f>SUBTOTAL(9,E400)</f>
        <v>670000</v>
      </c>
    </row>
    <row r="402" spans="1:7" ht="15.95" customHeight="1" x14ac:dyDescent="0.2">
      <c r="A402" s="20" t="s">
        <v>11</v>
      </c>
      <c r="D402" s="36"/>
      <c r="E402" s="37"/>
    </row>
    <row r="403" spans="1:7" ht="15.95" customHeight="1" x14ac:dyDescent="0.2">
      <c r="A403" s="8">
        <v>41335</v>
      </c>
      <c r="B403" s="8">
        <v>563000</v>
      </c>
      <c r="C403" s="8">
        <v>32321</v>
      </c>
      <c r="D403" s="57" t="s">
        <v>96</v>
      </c>
      <c r="E403" s="22">
        <v>670000</v>
      </c>
      <c r="F403" s="3">
        <v>1309760</v>
      </c>
    </row>
    <row r="404" spans="1:7" ht="15.95" customHeight="1" x14ac:dyDescent="0.2">
      <c r="A404" s="4"/>
      <c r="B404" s="4"/>
      <c r="C404" s="4"/>
      <c r="D404" s="39" t="s">
        <v>5</v>
      </c>
      <c r="E404" s="37">
        <f>SUBTOTAL(9,E403)</f>
        <v>670000</v>
      </c>
    </row>
    <row r="405" spans="1:7" ht="15.95" customHeight="1" x14ac:dyDescent="0.2">
      <c r="A405" s="56" t="s">
        <v>86</v>
      </c>
      <c r="B405" s="5"/>
      <c r="C405" s="35"/>
      <c r="D405" s="43"/>
      <c r="E405" s="1"/>
      <c r="F405" s="2"/>
    </row>
    <row r="406" spans="1:7" ht="15.95" customHeight="1" x14ac:dyDescent="0.2">
      <c r="A406" s="58" t="s">
        <v>207</v>
      </c>
      <c r="B406" s="5"/>
      <c r="C406" s="35"/>
      <c r="D406" s="43"/>
      <c r="E406" s="1"/>
      <c r="F406" s="2"/>
    </row>
    <row r="407" spans="1:7" ht="9.75" customHeight="1" x14ac:dyDescent="0.2">
      <c r="A407" s="58"/>
      <c r="B407" s="5"/>
      <c r="C407" s="35"/>
      <c r="D407" s="43"/>
      <c r="E407" s="1"/>
      <c r="F407" s="2"/>
    </row>
    <row r="408" spans="1:7" ht="15.95" customHeight="1" x14ac:dyDescent="0.2">
      <c r="A408" s="40" t="s">
        <v>7</v>
      </c>
      <c r="D408" s="52"/>
      <c r="E408" s="1"/>
    </row>
    <row r="409" spans="1:7" ht="15.95" customHeight="1" x14ac:dyDescent="0.2">
      <c r="A409" s="8">
        <v>413870</v>
      </c>
      <c r="B409" s="8">
        <v>387028</v>
      </c>
      <c r="C409" s="8">
        <v>32322</v>
      </c>
      <c r="D409" s="57" t="s">
        <v>60</v>
      </c>
      <c r="E409" s="22">
        <v>-45999.46</v>
      </c>
      <c r="F409" s="3">
        <v>154000.54</v>
      </c>
      <c r="G409" s="71"/>
    </row>
    <row r="410" spans="1:7" ht="15.95" customHeight="1" x14ac:dyDescent="0.2">
      <c r="A410" s="10"/>
      <c r="B410" s="10"/>
      <c r="C410" s="10"/>
      <c r="D410" s="39" t="s">
        <v>5</v>
      </c>
      <c r="E410" s="37">
        <f>SUBTOTAL(9,E409)</f>
        <v>-45999.46</v>
      </c>
    </row>
    <row r="411" spans="1:7" ht="15.95" customHeight="1" x14ac:dyDescent="0.2">
      <c r="A411" s="20" t="s">
        <v>11</v>
      </c>
      <c r="D411" s="36"/>
      <c r="E411" s="37"/>
    </row>
    <row r="412" spans="1:7" ht="15.95" customHeight="1" x14ac:dyDescent="0.2">
      <c r="A412" s="8">
        <v>41335</v>
      </c>
      <c r="B412" s="8">
        <v>563010</v>
      </c>
      <c r="C412" s="8">
        <v>32322</v>
      </c>
      <c r="D412" s="57" t="s">
        <v>97</v>
      </c>
      <c r="E412" s="37">
        <v>-25000</v>
      </c>
      <c r="F412" s="3">
        <v>0</v>
      </c>
    </row>
    <row r="413" spans="1:7" ht="15.95" customHeight="1" x14ac:dyDescent="0.2">
      <c r="A413" s="8">
        <v>41335</v>
      </c>
      <c r="B413" s="8">
        <v>563000</v>
      </c>
      <c r="C413" s="8">
        <v>32322</v>
      </c>
      <c r="D413" s="57" t="s">
        <v>96</v>
      </c>
      <c r="E413" s="22">
        <v>-20999.46</v>
      </c>
      <c r="F413" s="3">
        <v>79000.540000000008</v>
      </c>
    </row>
    <row r="414" spans="1:7" ht="15.95" customHeight="1" x14ac:dyDescent="0.2">
      <c r="A414" s="4"/>
      <c r="B414" s="4"/>
      <c r="C414" s="4"/>
      <c r="D414" s="39" t="s">
        <v>5</v>
      </c>
      <c r="E414" s="37">
        <f>SUBTOTAL(9,E412:E413)</f>
        <v>-45999.46</v>
      </c>
    </row>
    <row r="415" spans="1:7" ht="15.95" customHeight="1" x14ac:dyDescent="0.2">
      <c r="A415" s="56" t="s">
        <v>71</v>
      </c>
      <c r="B415" s="5"/>
      <c r="C415" s="35"/>
      <c r="D415" s="43"/>
      <c r="E415" s="1"/>
      <c r="F415" s="2"/>
    </row>
    <row r="416" spans="1:7" ht="15.95" customHeight="1" x14ac:dyDescent="0.2">
      <c r="A416" s="58" t="s">
        <v>207</v>
      </c>
      <c r="B416" s="5"/>
      <c r="C416" s="35"/>
      <c r="D416" s="43"/>
      <c r="E416" s="1"/>
      <c r="F416" s="2"/>
    </row>
    <row r="417" spans="1:7" ht="15.95" customHeight="1" x14ac:dyDescent="0.2">
      <c r="A417" s="58"/>
      <c r="B417" s="5"/>
      <c r="C417" s="35"/>
      <c r="D417" s="43"/>
      <c r="E417" s="1"/>
      <c r="F417" s="2"/>
    </row>
    <row r="418" spans="1:7" ht="15.95" customHeight="1" x14ac:dyDescent="0.2">
      <c r="A418" s="40" t="s">
        <v>7</v>
      </c>
      <c r="D418" s="52"/>
      <c r="E418" s="1"/>
    </row>
    <row r="419" spans="1:7" ht="15.95" customHeight="1" x14ac:dyDescent="0.2">
      <c r="A419" s="8">
        <v>413840</v>
      </c>
      <c r="B419" s="8">
        <v>384023</v>
      </c>
      <c r="C419" s="8">
        <v>32520</v>
      </c>
      <c r="D419" s="57" t="s">
        <v>95</v>
      </c>
      <c r="E419" s="22">
        <v>-100183.94</v>
      </c>
      <c r="F419" s="3">
        <v>1446641.06</v>
      </c>
    </row>
    <row r="420" spans="1:7" ht="15.95" customHeight="1" x14ac:dyDescent="0.2">
      <c r="A420" s="10"/>
      <c r="B420" s="10"/>
      <c r="C420" s="10"/>
      <c r="D420" s="39" t="s">
        <v>5</v>
      </c>
      <c r="E420" s="37">
        <f>SUBTOTAL(9,E419)</f>
        <v>-100183.94</v>
      </c>
    </row>
    <row r="421" spans="1:7" ht="15.95" customHeight="1" x14ac:dyDescent="0.2">
      <c r="A421" s="20" t="s">
        <v>11</v>
      </c>
      <c r="D421" s="36"/>
      <c r="E421" s="37"/>
    </row>
    <row r="422" spans="1:7" ht="15.95" customHeight="1" x14ac:dyDescent="0.2">
      <c r="A422" s="8">
        <v>41335</v>
      </c>
      <c r="B422" s="8">
        <v>563000</v>
      </c>
      <c r="C422" s="8">
        <v>32520</v>
      </c>
      <c r="D422" s="57" t="s">
        <v>96</v>
      </c>
      <c r="E422" s="22">
        <v>-100183.94</v>
      </c>
      <c r="F422" s="3">
        <v>2310557.06</v>
      </c>
    </row>
    <row r="423" spans="1:7" ht="15.95" customHeight="1" x14ac:dyDescent="0.2">
      <c r="A423" s="4"/>
      <c r="B423" s="4"/>
      <c r="C423" s="4"/>
      <c r="D423" s="39" t="s">
        <v>5</v>
      </c>
      <c r="E423" s="37">
        <f>SUBTOTAL(9,E422)</f>
        <v>-100183.94</v>
      </c>
    </row>
    <row r="424" spans="1:7" s="75" customFormat="1" ht="12.75" x14ac:dyDescent="0.2"/>
    <row r="425" spans="1:7" ht="15.95" customHeight="1" x14ac:dyDescent="0.2">
      <c r="A425" s="53" t="s">
        <v>218</v>
      </c>
      <c r="B425" s="53"/>
      <c r="C425" s="53"/>
      <c r="D425" s="53"/>
      <c r="E425" s="13" t="s">
        <v>0</v>
      </c>
      <c r="F425" s="13" t="s">
        <v>1</v>
      </c>
    </row>
    <row r="426" spans="1:7" ht="15.95" customHeight="1" x14ac:dyDescent="0.2">
      <c r="A426" s="54"/>
      <c r="B426" s="54"/>
      <c r="C426" s="54"/>
      <c r="D426" s="54"/>
      <c r="E426" s="15" t="s">
        <v>2</v>
      </c>
      <c r="F426" s="15" t="s">
        <v>3</v>
      </c>
    </row>
    <row r="427" spans="1:7" s="75" customFormat="1" ht="12.75" x14ac:dyDescent="0.2"/>
    <row r="428" spans="1:7" ht="15.95" customHeight="1" x14ac:dyDescent="0.2">
      <c r="A428" s="56" t="s">
        <v>76</v>
      </c>
      <c r="B428" s="5"/>
      <c r="C428" s="35"/>
      <c r="D428" s="43"/>
      <c r="E428" s="1"/>
      <c r="F428" s="2"/>
    </row>
    <row r="429" spans="1:7" ht="15.95" customHeight="1" x14ac:dyDescent="0.2">
      <c r="A429" s="58" t="s">
        <v>207</v>
      </c>
      <c r="B429" s="5"/>
      <c r="C429" s="35"/>
      <c r="D429" s="43"/>
      <c r="E429" s="1"/>
      <c r="F429" s="2"/>
    </row>
    <row r="430" spans="1:7" ht="15.95" customHeight="1" x14ac:dyDescent="0.2">
      <c r="A430" s="40" t="s">
        <v>7</v>
      </c>
      <c r="D430" s="52"/>
      <c r="E430" s="1"/>
    </row>
    <row r="431" spans="1:7" ht="15.95" customHeight="1" x14ac:dyDescent="0.2">
      <c r="A431" s="8">
        <v>413870</v>
      </c>
      <c r="B431" s="8">
        <v>387028</v>
      </c>
      <c r="C431" s="8">
        <v>30117</v>
      </c>
      <c r="D431" s="57" t="s">
        <v>60</v>
      </c>
      <c r="E431" s="22">
        <v>-350813</v>
      </c>
      <c r="F431" s="3">
        <v>517087</v>
      </c>
      <c r="G431" s="71"/>
    </row>
    <row r="432" spans="1:7" ht="15.95" customHeight="1" x14ac:dyDescent="0.2">
      <c r="A432" s="10"/>
      <c r="B432" s="10"/>
      <c r="C432" s="10"/>
      <c r="D432" s="39" t="s">
        <v>5</v>
      </c>
      <c r="E432" s="37">
        <f>SUBTOTAL(9,E431)</f>
        <v>-350813</v>
      </c>
    </row>
    <row r="433" spans="1:9" ht="15.95" customHeight="1" x14ac:dyDescent="0.2">
      <c r="A433" s="20" t="s">
        <v>11</v>
      </c>
      <c r="D433" s="36"/>
      <c r="E433" s="37"/>
    </row>
    <row r="434" spans="1:9" ht="15.95" customHeight="1" x14ac:dyDescent="0.2">
      <c r="A434" s="8">
        <v>41333</v>
      </c>
      <c r="B434" s="8">
        <v>563000</v>
      </c>
      <c r="C434" s="8">
        <v>30117</v>
      </c>
      <c r="D434" s="57" t="s">
        <v>96</v>
      </c>
      <c r="E434" s="22">
        <v>-350813</v>
      </c>
      <c r="F434" s="3">
        <v>499187</v>
      </c>
    </row>
    <row r="435" spans="1:9" ht="15.95" customHeight="1" x14ac:dyDescent="0.2">
      <c r="A435" s="4"/>
      <c r="B435" s="4"/>
      <c r="C435" s="4"/>
      <c r="D435" s="39" t="s">
        <v>5</v>
      </c>
      <c r="E435" s="37">
        <f>SUBTOTAL(9,E434)</f>
        <v>-350813</v>
      </c>
    </row>
    <row r="436" spans="1:9" ht="15.95" customHeight="1" x14ac:dyDescent="0.2">
      <c r="A436" s="56" t="s">
        <v>87</v>
      </c>
      <c r="B436" s="5"/>
      <c r="C436" s="35"/>
      <c r="D436" s="43"/>
      <c r="E436" s="1"/>
      <c r="F436" s="2"/>
    </row>
    <row r="437" spans="1:9" ht="15.95" customHeight="1" x14ac:dyDescent="0.2">
      <c r="A437" s="58" t="s">
        <v>207</v>
      </c>
      <c r="B437" s="5"/>
      <c r="C437" s="35"/>
      <c r="D437" s="43"/>
      <c r="E437" s="1"/>
      <c r="F437" s="2"/>
    </row>
    <row r="438" spans="1:9" ht="15.95" customHeight="1" x14ac:dyDescent="0.2">
      <c r="A438" s="40" t="s">
        <v>7</v>
      </c>
      <c r="D438" s="52"/>
      <c r="E438" s="1"/>
    </row>
    <row r="439" spans="1:9" ht="15.95" customHeight="1" x14ac:dyDescent="0.2">
      <c r="A439" s="8">
        <v>413870</v>
      </c>
      <c r="B439" s="8">
        <v>387028</v>
      </c>
      <c r="C439" s="8">
        <v>33624</v>
      </c>
      <c r="D439" s="57" t="s">
        <v>60</v>
      </c>
      <c r="E439" s="22">
        <v>-98296</v>
      </c>
      <c r="F439" s="3">
        <v>151704</v>
      </c>
      <c r="G439" s="71"/>
    </row>
    <row r="440" spans="1:9" ht="15.95" customHeight="1" x14ac:dyDescent="0.2">
      <c r="A440" s="10"/>
      <c r="B440" s="10"/>
      <c r="C440" s="10"/>
      <c r="D440" s="39" t="s">
        <v>5</v>
      </c>
      <c r="E440" s="37">
        <f>SUBTOTAL(9,E439)</f>
        <v>-98296</v>
      </c>
    </row>
    <row r="441" spans="1:9" ht="15.95" customHeight="1" x14ac:dyDescent="0.2">
      <c r="A441" s="20" t="s">
        <v>11</v>
      </c>
      <c r="D441" s="36"/>
      <c r="E441" s="37"/>
    </row>
    <row r="442" spans="1:9" ht="15.95" customHeight="1" x14ac:dyDescent="0.2">
      <c r="A442" s="8">
        <v>41335</v>
      </c>
      <c r="B442" s="8">
        <v>563010</v>
      </c>
      <c r="C442" s="8">
        <v>33624</v>
      </c>
      <c r="D442" s="57" t="s">
        <v>97</v>
      </c>
      <c r="E442" s="22">
        <v>-98296</v>
      </c>
      <c r="F442" s="3">
        <v>151704</v>
      </c>
    </row>
    <row r="443" spans="1:9" ht="15.95" customHeight="1" x14ac:dyDescent="0.2">
      <c r="A443" s="4"/>
      <c r="B443" s="4"/>
      <c r="C443" s="4"/>
      <c r="D443" s="39" t="s">
        <v>5</v>
      </c>
      <c r="E443" s="37">
        <f>SUBTOTAL(9,E442)</f>
        <v>-98296</v>
      </c>
    </row>
    <row r="444" spans="1:9" ht="15.95" customHeight="1" x14ac:dyDescent="0.2">
      <c r="A444" s="56" t="s">
        <v>88</v>
      </c>
      <c r="B444" s="5"/>
      <c r="C444" s="35"/>
      <c r="D444" s="43"/>
      <c r="E444" s="1"/>
      <c r="F444" s="2"/>
    </row>
    <row r="445" spans="1:9" ht="15.95" customHeight="1" x14ac:dyDescent="0.2">
      <c r="A445" s="58" t="s">
        <v>235</v>
      </c>
      <c r="B445" s="5"/>
      <c r="C445" s="35"/>
      <c r="D445" s="43"/>
      <c r="E445" s="1"/>
      <c r="F445" s="2"/>
    </row>
    <row r="446" spans="1:9" ht="15.95" customHeight="1" x14ac:dyDescent="0.2">
      <c r="A446" s="40" t="s">
        <v>7</v>
      </c>
      <c r="D446" s="52"/>
      <c r="E446" s="1"/>
    </row>
    <row r="447" spans="1:9" ht="15.95" customHeight="1" x14ac:dyDescent="0.2">
      <c r="A447" s="8">
        <v>413870</v>
      </c>
      <c r="B447" s="8">
        <v>387028</v>
      </c>
      <c r="C447" s="8">
        <v>34019</v>
      </c>
      <c r="D447" s="57" t="s">
        <v>60</v>
      </c>
      <c r="E447" s="22">
        <v>-32000</v>
      </c>
      <c r="F447" s="3">
        <v>0</v>
      </c>
      <c r="G447" s="77"/>
      <c r="H447" s="78"/>
      <c r="I447" s="78"/>
    </row>
    <row r="448" spans="1:9" ht="15.95" customHeight="1" x14ac:dyDescent="0.2">
      <c r="D448" s="39" t="s">
        <v>5</v>
      </c>
      <c r="E448" s="37">
        <f>SUBTOTAL(9,E447)</f>
        <v>-32000</v>
      </c>
    </row>
    <row r="449" spans="1:7" ht="15.95" customHeight="1" x14ac:dyDescent="0.2">
      <c r="A449" s="20" t="s">
        <v>11</v>
      </c>
      <c r="D449" s="36"/>
      <c r="E449" s="37"/>
    </row>
    <row r="450" spans="1:7" ht="15.95" customHeight="1" x14ac:dyDescent="0.2">
      <c r="A450" s="8">
        <v>41335</v>
      </c>
      <c r="B450" s="8">
        <v>562000</v>
      </c>
      <c r="C450" s="8">
        <v>34019</v>
      </c>
      <c r="D450" s="57" t="s">
        <v>102</v>
      </c>
      <c r="E450" s="22">
        <v>-32000</v>
      </c>
      <c r="F450" s="3">
        <v>0</v>
      </c>
    </row>
    <row r="451" spans="1:7" ht="15.95" customHeight="1" x14ac:dyDescent="0.2">
      <c r="A451" s="4"/>
      <c r="B451" s="4"/>
      <c r="C451" s="4"/>
      <c r="D451" s="39" t="s">
        <v>5</v>
      </c>
      <c r="E451" s="37">
        <f>SUBTOTAL(9,E450)</f>
        <v>-32000</v>
      </c>
    </row>
    <row r="452" spans="1:7" ht="15.95" customHeight="1" x14ac:dyDescent="0.2">
      <c r="A452" s="56" t="s">
        <v>89</v>
      </c>
      <c r="B452" s="5"/>
      <c r="C452" s="35"/>
      <c r="D452" s="43"/>
      <c r="E452" s="1"/>
      <c r="F452" s="2"/>
    </row>
    <row r="453" spans="1:7" ht="15.95" customHeight="1" x14ac:dyDescent="0.2">
      <c r="A453" s="58" t="s">
        <v>216</v>
      </c>
      <c r="B453" s="5"/>
      <c r="C453" s="35"/>
      <c r="D453" s="43"/>
      <c r="E453" s="1"/>
      <c r="F453" s="2"/>
    </row>
    <row r="454" spans="1:7" ht="15.95" customHeight="1" x14ac:dyDescent="0.2">
      <c r="A454" s="40" t="s">
        <v>7</v>
      </c>
      <c r="D454" s="52"/>
      <c r="E454" s="1"/>
    </row>
    <row r="455" spans="1:7" ht="15.95" customHeight="1" x14ac:dyDescent="0.2">
      <c r="A455" s="8">
        <v>413870</v>
      </c>
      <c r="B455" s="8">
        <v>387028</v>
      </c>
      <c r="C455" s="8">
        <v>34020</v>
      </c>
      <c r="D455" s="57" t="s">
        <v>60</v>
      </c>
      <c r="E455" s="22">
        <v>-80322.66</v>
      </c>
      <c r="F455" s="3">
        <v>0</v>
      </c>
      <c r="G455" s="71"/>
    </row>
    <row r="456" spans="1:7" ht="15.95" customHeight="1" x14ac:dyDescent="0.2">
      <c r="A456" s="10"/>
      <c r="B456" s="10"/>
      <c r="C456" s="10"/>
      <c r="D456" s="39" t="s">
        <v>5</v>
      </c>
      <c r="E456" s="37">
        <f>SUBTOTAL(9,E455)</f>
        <v>-80322.66</v>
      </c>
    </row>
    <row r="457" spans="1:7" ht="15.95" customHeight="1" x14ac:dyDescent="0.2">
      <c r="A457" s="20" t="s">
        <v>11</v>
      </c>
      <c r="D457" s="36"/>
      <c r="E457" s="37"/>
    </row>
    <row r="458" spans="1:7" ht="15.95" customHeight="1" x14ac:dyDescent="0.2">
      <c r="A458" s="8">
        <v>41335</v>
      </c>
      <c r="B458" s="8">
        <v>563000</v>
      </c>
      <c r="C458" s="8">
        <v>34020</v>
      </c>
      <c r="D458" s="57" t="s">
        <v>96</v>
      </c>
      <c r="E458" s="22">
        <v>-80322.66</v>
      </c>
      <c r="F458" s="3">
        <v>149677.34</v>
      </c>
    </row>
    <row r="459" spans="1:7" ht="15.95" customHeight="1" x14ac:dyDescent="0.2">
      <c r="A459" s="4"/>
      <c r="B459" s="4"/>
      <c r="C459" s="4"/>
      <c r="D459" s="39" t="s">
        <v>5</v>
      </c>
      <c r="E459" s="37">
        <f>SUBTOTAL(9,E458)</f>
        <v>-80322.66</v>
      </c>
    </row>
    <row r="460" spans="1:7" ht="15.95" customHeight="1" x14ac:dyDescent="0.2">
      <c r="A460" s="53" t="s">
        <v>218</v>
      </c>
      <c r="B460" s="53"/>
      <c r="C460" s="53"/>
      <c r="D460" s="53"/>
      <c r="E460" s="13" t="s">
        <v>0</v>
      </c>
      <c r="F460" s="13" t="s">
        <v>1</v>
      </c>
    </row>
    <row r="461" spans="1:7" ht="15.95" customHeight="1" x14ac:dyDescent="0.2">
      <c r="A461" s="54"/>
      <c r="B461" s="54"/>
      <c r="C461" s="54"/>
      <c r="D461" s="54"/>
      <c r="E461" s="15" t="s">
        <v>2</v>
      </c>
      <c r="F461" s="15" t="s">
        <v>3</v>
      </c>
    </row>
    <row r="462" spans="1:7" ht="15.95" customHeight="1" x14ac:dyDescent="0.2">
      <c r="A462" s="55"/>
      <c r="B462" s="55"/>
      <c r="C462" s="55"/>
      <c r="D462" s="55"/>
      <c r="E462" s="17"/>
      <c r="F462" s="17"/>
    </row>
    <row r="463" spans="1:7" ht="15.95" customHeight="1" x14ac:dyDescent="0.2">
      <c r="A463" s="56" t="s">
        <v>90</v>
      </c>
      <c r="B463" s="5"/>
      <c r="C463" s="35"/>
      <c r="D463" s="43"/>
      <c r="E463" s="1"/>
      <c r="F463" s="2"/>
    </row>
    <row r="464" spans="1:7" ht="15.95" customHeight="1" x14ac:dyDescent="0.2">
      <c r="A464" s="58" t="s">
        <v>208</v>
      </c>
      <c r="B464" s="5"/>
      <c r="C464" s="35"/>
      <c r="D464" s="43"/>
      <c r="E464" s="1"/>
      <c r="F464" s="2"/>
    </row>
    <row r="465" spans="1:7" ht="6.75" customHeight="1" x14ac:dyDescent="0.2">
      <c r="A465" s="58"/>
      <c r="B465" s="5"/>
      <c r="C465" s="35"/>
      <c r="D465" s="43"/>
      <c r="E465" s="1"/>
      <c r="F465" s="2"/>
    </row>
    <row r="466" spans="1:7" ht="15.95" customHeight="1" x14ac:dyDescent="0.2">
      <c r="A466" s="40" t="s">
        <v>7</v>
      </c>
      <c r="D466" s="52"/>
      <c r="E466" s="1"/>
    </row>
    <row r="467" spans="1:7" ht="15.95" customHeight="1" x14ac:dyDescent="0.2">
      <c r="A467" s="8">
        <v>413870</v>
      </c>
      <c r="B467" s="8">
        <v>387028</v>
      </c>
      <c r="C467" s="8">
        <v>34120</v>
      </c>
      <c r="D467" s="57" t="s">
        <v>60</v>
      </c>
      <c r="E467" s="37">
        <v>46812.100000000006</v>
      </c>
      <c r="F467" s="3">
        <v>646812.1</v>
      </c>
      <c r="G467" s="76"/>
    </row>
    <row r="468" spans="1:7" ht="15.95" customHeight="1" x14ac:dyDescent="0.2">
      <c r="A468" s="8">
        <v>413870</v>
      </c>
      <c r="B468" s="8">
        <v>387015</v>
      </c>
      <c r="C468" s="8">
        <v>34120</v>
      </c>
      <c r="D468" s="59" t="s">
        <v>104</v>
      </c>
      <c r="E468" s="82">
        <v>-0.06</v>
      </c>
      <c r="F468" s="3">
        <v>20640.939999999999</v>
      </c>
    </row>
    <row r="469" spans="1:7" ht="15.95" customHeight="1" x14ac:dyDescent="0.2">
      <c r="A469" s="8">
        <v>413870</v>
      </c>
      <c r="B469" s="8">
        <v>387013</v>
      </c>
      <c r="C469" s="8">
        <v>34120</v>
      </c>
      <c r="D469" s="59" t="s">
        <v>103</v>
      </c>
      <c r="E469" s="82">
        <v>-0.04</v>
      </c>
      <c r="F469" s="3">
        <v>13681.96</v>
      </c>
    </row>
    <row r="470" spans="1:7" ht="15.95" customHeight="1" x14ac:dyDescent="0.2">
      <c r="A470" s="8">
        <v>413840</v>
      </c>
      <c r="B470" s="8">
        <v>384009</v>
      </c>
      <c r="C470" s="8">
        <v>34120</v>
      </c>
      <c r="D470" s="57" t="s">
        <v>98</v>
      </c>
      <c r="E470" s="22">
        <v>-46812</v>
      </c>
      <c r="F470" s="3">
        <v>2000865</v>
      </c>
    </row>
    <row r="471" spans="1:7" ht="15.95" customHeight="1" x14ac:dyDescent="0.2">
      <c r="C471" s="8"/>
      <c r="D471" s="39" t="s">
        <v>5</v>
      </c>
      <c r="E471" s="37">
        <f>SUBTOTAL(9,E467:E470)</f>
        <v>0</v>
      </c>
    </row>
    <row r="472" spans="1:7" ht="15.95" customHeight="1" x14ac:dyDescent="0.2">
      <c r="A472" s="56" t="s">
        <v>91</v>
      </c>
      <c r="B472" s="5"/>
      <c r="C472" s="35"/>
      <c r="D472" s="43"/>
      <c r="E472" s="1"/>
      <c r="F472" s="2"/>
    </row>
    <row r="473" spans="1:7" ht="15.95" customHeight="1" x14ac:dyDescent="0.2">
      <c r="A473" s="58" t="s">
        <v>208</v>
      </c>
      <c r="B473" s="5"/>
      <c r="C473" s="35"/>
      <c r="D473" s="43"/>
      <c r="E473" s="1"/>
      <c r="F473" s="2"/>
    </row>
    <row r="474" spans="1:7" ht="6.75" customHeight="1" x14ac:dyDescent="0.2">
      <c r="A474" s="58"/>
      <c r="B474" s="5"/>
      <c r="C474" s="35"/>
      <c r="D474" s="43"/>
      <c r="E474" s="1"/>
      <c r="F474" s="2"/>
    </row>
    <row r="475" spans="1:7" ht="15.95" customHeight="1" x14ac:dyDescent="0.2">
      <c r="A475" s="40" t="s">
        <v>7</v>
      </c>
      <c r="D475" s="52"/>
      <c r="E475" s="1"/>
    </row>
    <row r="476" spans="1:7" ht="15.95" customHeight="1" x14ac:dyDescent="0.2">
      <c r="A476" s="8">
        <v>413870</v>
      </c>
      <c r="B476" s="8">
        <v>387028</v>
      </c>
      <c r="C476" s="8">
        <v>34122</v>
      </c>
      <c r="D476" s="57" t="s">
        <v>60</v>
      </c>
      <c r="E476" s="37">
        <v>99905.27</v>
      </c>
      <c r="F476" s="3">
        <v>99905.27</v>
      </c>
      <c r="G476" s="76"/>
    </row>
    <row r="477" spans="1:7" ht="15.95" customHeight="1" x14ac:dyDescent="0.2">
      <c r="A477" s="8">
        <v>413870</v>
      </c>
      <c r="B477" s="8">
        <v>387013</v>
      </c>
      <c r="C477" s="8">
        <v>34122</v>
      </c>
      <c r="D477" s="59" t="s">
        <v>103</v>
      </c>
      <c r="E477" s="37">
        <v>-0.27</v>
      </c>
      <c r="F477" s="3">
        <v>15394.73</v>
      </c>
    </row>
    <row r="478" spans="1:7" ht="15.95" customHeight="1" x14ac:dyDescent="0.2">
      <c r="A478" s="8">
        <v>413840</v>
      </c>
      <c r="B478" s="8">
        <v>384009</v>
      </c>
      <c r="C478" s="8">
        <v>34122</v>
      </c>
      <c r="D478" s="57" t="s">
        <v>98</v>
      </c>
      <c r="E478" s="22">
        <v>-99905</v>
      </c>
      <c r="F478" s="3">
        <v>600000</v>
      </c>
    </row>
    <row r="479" spans="1:7" ht="15.95" customHeight="1" x14ac:dyDescent="0.2">
      <c r="A479" s="10"/>
      <c r="B479" s="10"/>
      <c r="C479" s="10"/>
      <c r="D479" s="39" t="s">
        <v>5</v>
      </c>
      <c r="E479" s="37">
        <f>SUBTOTAL(9,E478)</f>
        <v>-99905</v>
      </c>
    </row>
    <row r="480" spans="1:7" ht="15.95" customHeight="1" x14ac:dyDescent="0.2">
      <c r="A480" s="56" t="s">
        <v>92</v>
      </c>
      <c r="B480" s="5"/>
      <c r="C480" s="35"/>
      <c r="D480" s="43"/>
      <c r="E480" s="1"/>
      <c r="F480" s="2"/>
    </row>
    <row r="481" spans="1:9" ht="15.95" customHeight="1" x14ac:dyDescent="0.2">
      <c r="A481" s="58" t="s">
        <v>216</v>
      </c>
      <c r="B481" s="5"/>
      <c r="C481" s="35"/>
      <c r="D481" s="43"/>
      <c r="E481" s="1"/>
      <c r="F481" s="2"/>
    </row>
    <row r="482" spans="1:9" ht="15.95" customHeight="1" x14ac:dyDescent="0.2">
      <c r="A482" s="40" t="s">
        <v>7</v>
      </c>
      <c r="D482" s="52"/>
      <c r="E482" s="1"/>
    </row>
    <row r="483" spans="1:9" ht="15.95" customHeight="1" x14ac:dyDescent="0.2">
      <c r="A483" s="8">
        <v>413870</v>
      </c>
      <c r="B483" s="8">
        <v>387028</v>
      </c>
      <c r="C483" s="8">
        <v>34521</v>
      </c>
      <c r="D483" s="57" t="s">
        <v>60</v>
      </c>
      <c r="E483" s="22">
        <v>-14352</v>
      </c>
      <c r="F483" s="3">
        <v>5283.1899999999987</v>
      </c>
      <c r="G483" s="71"/>
    </row>
    <row r="484" spans="1:9" ht="15.95" customHeight="1" x14ac:dyDescent="0.2">
      <c r="A484" s="10"/>
      <c r="B484" s="10"/>
      <c r="C484" s="10"/>
      <c r="D484" s="39" t="s">
        <v>5</v>
      </c>
      <c r="E484" s="37">
        <f>SUBTOTAL(9,E483)</f>
        <v>-14352</v>
      </c>
    </row>
    <row r="485" spans="1:9" ht="15.95" customHeight="1" x14ac:dyDescent="0.2">
      <c r="A485" s="20" t="s">
        <v>11</v>
      </c>
      <c r="D485" s="36"/>
      <c r="E485" s="37"/>
    </row>
    <row r="486" spans="1:9" ht="15.95" customHeight="1" x14ac:dyDescent="0.2">
      <c r="A486" s="8">
        <v>41335</v>
      </c>
      <c r="B486" s="8">
        <v>563010</v>
      </c>
      <c r="C486" s="8">
        <v>34521</v>
      </c>
      <c r="D486" s="57" t="s">
        <v>97</v>
      </c>
      <c r="E486" s="22">
        <v>-14352</v>
      </c>
      <c r="F486" s="3">
        <v>238945</v>
      </c>
    </row>
    <row r="487" spans="1:9" ht="15.95" customHeight="1" x14ac:dyDescent="0.2">
      <c r="A487" s="4"/>
      <c r="B487" s="4"/>
      <c r="C487" s="4"/>
      <c r="D487" s="39" t="s">
        <v>5</v>
      </c>
      <c r="E487" s="37">
        <f>SUBTOTAL(9,E486)</f>
        <v>-14352</v>
      </c>
    </row>
    <row r="488" spans="1:9" ht="15.95" customHeight="1" x14ac:dyDescent="0.2">
      <c r="A488" s="56" t="s">
        <v>107</v>
      </c>
      <c r="B488" s="5"/>
      <c r="C488" s="35"/>
      <c r="D488" s="43"/>
      <c r="E488" s="1"/>
      <c r="F488" s="2"/>
    </row>
    <row r="489" spans="1:9" ht="15.95" customHeight="1" x14ac:dyDescent="0.2">
      <c r="A489" s="58" t="s">
        <v>208</v>
      </c>
      <c r="B489" s="5"/>
      <c r="C489" s="35"/>
      <c r="D489" s="43"/>
      <c r="E489" s="1"/>
      <c r="F489" s="2"/>
    </row>
    <row r="490" spans="1:9" ht="15.95" customHeight="1" x14ac:dyDescent="0.2">
      <c r="A490" s="40" t="s">
        <v>7</v>
      </c>
      <c r="D490" s="52"/>
      <c r="E490" s="1"/>
    </row>
    <row r="491" spans="1:9" ht="15.95" customHeight="1" x14ac:dyDescent="0.2">
      <c r="A491" s="8">
        <v>413870</v>
      </c>
      <c r="B491" s="8">
        <v>387028</v>
      </c>
      <c r="C491" s="8">
        <v>34219</v>
      </c>
      <c r="D491" s="57" t="s">
        <v>60</v>
      </c>
      <c r="E491" s="37">
        <v>-160000</v>
      </c>
      <c r="F491" s="3">
        <v>0</v>
      </c>
      <c r="G491" s="76"/>
      <c r="H491" s="79"/>
      <c r="I491" s="79"/>
    </row>
    <row r="492" spans="1:9" ht="15.95" customHeight="1" x14ac:dyDescent="0.2">
      <c r="A492" s="8">
        <v>413840</v>
      </c>
      <c r="B492" s="8">
        <v>384009</v>
      </c>
      <c r="C492" s="8">
        <v>34219</v>
      </c>
      <c r="D492" s="57" t="s">
        <v>98</v>
      </c>
      <c r="E492" s="22">
        <v>160000</v>
      </c>
      <c r="F492" s="3">
        <v>160000</v>
      </c>
    </row>
    <row r="493" spans="1:9" ht="15.95" customHeight="1" x14ac:dyDescent="0.2">
      <c r="A493" s="10"/>
      <c r="B493" s="10"/>
      <c r="C493" s="10"/>
      <c r="D493" s="39" t="s">
        <v>5</v>
      </c>
      <c r="E493" s="37">
        <f>SUBTOTAL(9,E491:E492)</f>
        <v>0</v>
      </c>
    </row>
    <row r="494" spans="1:9" ht="15.95" customHeight="1" x14ac:dyDescent="0.2">
      <c r="A494" s="56" t="s">
        <v>93</v>
      </c>
      <c r="B494" s="5"/>
      <c r="C494" s="35"/>
      <c r="D494" s="43"/>
      <c r="E494" s="1"/>
      <c r="F494" s="2"/>
    </row>
    <row r="495" spans="1:9" ht="15.95" customHeight="1" x14ac:dyDescent="0.2">
      <c r="A495" s="58" t="s">
        <v>208</v>
      </c>
      <c r="B495" s="5"/>
      <c r="C495" s="35"/>
      <c r="D495" s="43"/>
      <c r="E495" s="1"/>
      <c r="F495" s="2"/>
    </row>
    <row r="496" spans="1:9" ht="15.95" customHeight="1" x14ac:dyDescent="0.2">
      <c r="A496" s="40" t="s">
        <v>7</v>
      </c>
      <c r="D496" s="52"/>
      <c r="E496" s="1"/>
    </row>
    <row r="497" spans="1:9" ht="15.95" customHeight="1" x14ac:dyDescent="0.2">
      <c r="A497" s="8">
        <v>413870</v>
      </c>
      <c r="B497" s="8">
        <v>387028</v>
      </c>
      <c r="C497" s="8">
        <v>34419</v>
      </c>
      <c r="D497" s="57" t="s">
        <v>60</v>
      </c>
      <c r="E497" s="37">
        <v>-200000</v>
      </c>
      <c r="F497" s="3">
        <v>0</v>
      </c>
      <c r="G497" s="76"/>
    </row>
    <row r="498" spans="1:9" ht="15.95" customHeight="1" x14ac:dyDescent="0.2">
      <c r="A498" s="8">
        <v>413840</v>
      </c>
      <c r="B498" s="8">
        <v>384009</v>
      </c>
      <c r="C498" s="8">
        <v>34419</v>
      </c>
      <c r="D498" s="57" t="s">
        <v>98</v>
      </c>
      <c r="E498" s="22">
        <v>200000</v>
      </c>
      <c r="F498" s="3">
        <v>200000</v>
      </c>
    </row>
    <row r="499" spans="1:9" ht="15.95" customHeight="1" x14ac:dyDescent="0.2">
      <c r="A499" s="10"/>
      <c r="B499" s="10"/>
      <c r="C499" s="10"/>
      <c r="D499" s="39" t="s">
        <v>5</v>
      </c>
      <c r="E499" s="37">
        <f>SUBTOTAL(9,E497:E498)</f>
        <v>0</v>
      </c>
    </row>
    <row r="500" spans="1:9" ht="15.95" customHeight="1" x14ac:dyDescent="0.2">
      <c r="A500" s="56" t="s">
        <v>94</v>
      </c>
      <c r="B500" s="5"/>
      <c r="C500" s="35"/>
      <c r="D500" s="43"/>
      <c r="E500" s="1"/>
      <c r="F500" s="2"/>
    </row>
    <row r="501" spans="1:9" ht="15.95" customHeight="1" x14ac:dyDescent="0.2">
      <c r="A501" s="58" t="s">
        <v>217</v>
      </c>
      <c r="B501" s="5"/>
      <c r="C501" s="35"/>
      <c r="D501" s="43"/>
      <c r="E501" s="1"/>
      <c r="F501" s="2"/>
    </row>
    <row r="502" spans="1:9" ht="15.95" customHeight="1" x14ac:dyDescent="0.2">
      <c r="A502" s="40" t="s">
        <v>7</v>
      </c>
      <c r="D502" s="52"/>
      <c r="E502" s="1"/>
    </row>
    <row r="503" spans="1:9" ht="15.95" customHeight="1" x14ac:dyDescent="0.2">
      <c r="A503" s="8">
        <v>413870</v>
      </c>
      <c r="B503" s="8">
        <v>387028</v>
      </c>
      <c r="C503" s="8">
        <v>36020</v>
      </c>
      <c r="D503" s="57" t="s">
        <v>60</v>
      </c>
      <c r="E503" s="22">
        <v>-70000</v>
      </c>
      <c r="F503" s="3">
        <v>0</v>
      </c>
      <c r="G503" s="77"/>
      <c r="H503" s="78"/>
      <c r="I503" s="78"/>
    </row>
    <row r="504" spans="1:9" ht="15.95" customHeight="1" x14ac:dyDescent="0.2">
      <c r="A504" s="10"/>
      <c r="B504" s="10"/>
      <c r="C504" s="10"/>
      <c r="D504" s="39" t="s">
        <v>5</v>
      </c>
      <c r="E504" s="37">
        <f>SUBTOTAL(9,E503)</f>
        <v>-70000</v>
      </c>
    </row>
    <row r="505" spans="1:9" ht="15.95" customHeight="1" x14ac:dyDescent="0.2">
      <c r="A505" s="20" t="s">
        <v>11</v>
      </c>
      <c r="D505" s="36"/>
      <c r="E505" s="37"/>
    </row>
    <row r="506" spans="1:9" ht="15.95" customHeight="1" x14ac:dyDescent="0.2">
      <c r="A506" s="8">
        <v>41333</v>
      </c>
      <c r="B506" s="8">
        <v>546210</v>
      </c>
      <c r="C506" s="8">
        <v>36020</v>
      </c>
      <c r="D506" s="57" t="s">
        <v>105</v>
      </c>
      <c r="E506" s="22">
        <v>-70000</v>
      </c>
      <c r="F506" s="3">
        <v>0</v>
      </c>
    </row>
    <row r="507" spans="1:9" ht="15.95" customHeight="1" x14ac:dyDescent="0.2">
      <c r="A507" s="4"/>
      <c r="B507" s="4"/>
      <c r="C507" s="4"/>
      <c r="D507" s="39" t="s">
        <v>5</v>
      </c>
      <c r="E507" s="37">
        <f>SUBTOTAL(9,E506)</f>
        <v>-70000</v>
      </c>
    </row>
    <row r="508" spans="1:9" ht="15.95" customHeight="1" x14ac:dyDescent="0.2">
      <c r="A508" s="53" t="s">
        <v>218</v>
      </c>
      <c r="B508" s="53"/>
      <c r="C508" s="53"/>
      <c r="D508" s="53"/>
      <c r="E508" s="13" t="s">
        <v>0</v>
      </c>
      <c r="F508" s="13" t="s">
        <v>1</v>
      </c>
    </row>
    <row r="509" spans="1:9" ht="15.95" customHeight="1" x14ac:dyDescent="0.2">
      <c r="A509" s="54"/>
      <c r="B509" s="54"/>
      <c r="C509" s="54"/>
      <c r="D509" s="54"/>
      <c r="E509" s="15" t="s">
        <v>2</v>
      </c>
      <c r="F509" s="15" t="s">
        <v>3</v>
      </c>
    </row>
    <row r="510" spans="1:9" ht="9.75" customHeight="1" x14ac:dyDescent="0.2">
      <c r="A510" s="55"/>
      <c r="B510" s="55"/>
      <c r="C510" s="55"/>
      <c r="D510" s="55"/>
      <c r="E510" s="17"/>
      <c r="F510" s="17"/>
    </row>
    <row r="511" spans="1:9" ht="15.95" customHeight="1" x14ac:dyDescent="0.2">
      <c r="A511" s="56" t="s">
        <v>56</v>
      </c>
      <c r="B511" s="5"/>
      <c r="C511" s="35"/>
      <c r="D511" s="43"/>
      <c r="E511" s="1"/>
      <c r="F511" s="2"/>
    </row>
    <row r="512" spans="1:9" ht="13.5" x14ac:dyDescent="0.2">
      <c r="A512" s="58" t="s">
        <v>238</v>
      </c>
      <c r="B512" s="5"/>
      <c r="C512" s="35"/>
      <c r="D512" s="43"/>
      <c r="E512" s="1"/>
      <c r="F512" s="2"/>
    </row>
    <row r="513" spans="1:6" ht="13.5" x14ac:dyDescent="0.2">
      <c r="A513" s="40" t="s">
        <v>7</v>
      </c>
      <c r="D513" s="52"/>
      <c r="E513" s="1"/>
    </row>
    <row r="514" spans="1:6" ht="13.5" x14ac:dyDescent="0.2">
      <c r="A514" s="8">
        <v>413870</v>
      </c>
      <c r="B514" s="8">
        <v>387029</v>
      </c>
      <c r="C514" s="8">
        <v>30099</v>
      </c>
      <c r="D514" s="57" t="s">
        <v>99</v>
      </c>
      <c r="E514" s="22">
        <v>741266.72</v>
      </c>
      <c r="F514" s="3">
        <v>0</v>
      </c>
    </row>
    <row r="515" spans="1:6" ht="13.5" x14ac:dyDescent="0.2">
      <c r="A515" s="10"/>
      <c r="B515" s="10"/>
      <c r="C515" s="10"/>
      <c r="D515" s="39" t="s">
        <v>5</v>
      </c>
      <c r="E515" s="37">
        <f>SUBTOTAL(9,E514:E514)</f>
        <v>741266.72</v>
      </c>
    </row>
    <row r="516" spans="1:6" ht="13.5" x14ac:dyDescent="0.2">
      <c r="A516" s="20" t="s">
        <v>11</v>
      </c>
      <c r="D516" s="36"/>
      <c r="E516" s="37"/>
    </row>
    <row r="517" spans="1:6" ht="13.5" x14ac:dyDescent="0.2">
      <c r="A517" s="8">
        <v>41336</v>
      </c>
      <c r="B517" s="8">
        <v>590300</v>
      </c>
      <c r="C517" s="8">
        <v>30099</v>
      </c>
      <c r="D517" s="57" t="s">
        <v>100</v>
      </c>
      <c r="E517" s="22">
        <v>741266.72</v>
      </c>
    </row>
    <row r="518" spans="1:6" ht="13.5" x14ac:dyDescent="0.2">
      <c r="A518" s="4"/>
      <c r="B518" s="4"/>
      <c r="C518" s="4"/>
      <c r="D518" s="39" t="s">
        <v>5</v>
      </c>
      <c r="E518" s="37">
        <f>SUBTOTAL(9,E517)</f>
        <v>741266.72</v>
      </c>
    </row>
    <row r="519" spans="1:6" ht="15.95" customHeight="1" x14ac:dyDescent="0.2">
      <c r="A519" s="56" t="s">
        <v>56</v>
      </c>
      <c r="B519" s="5"/>
      <c r="C519" s="35"/>
      <c r="D519" s="43"/>
      <c r="E519" s="1"/>
      <c r="F519" s="2"/>
    </row>
    <row r="520" spans="1:6" ht="13.5" x14ac:dyDescent="0.2">
      <c r="A520" s="58" t="s">
        <v>239</v>
      </c>
      <c r="B520" s="5"/>
      <c r="C520" s="35"/>
      <c r="D520" s="43"/>
      <c r="E520" s="1"/>
      <c r="F520" s="2"/>
    </row>
    <row r="521" spans="1:6" ht="13.5" x14ac:dyDescent="0.2">
      <c r="A521" s="40" t="s">
        <v>7</v>
      </c>
      <c r="D521" s="52"/>
      <c r="E521" s="1"/>
    </row>
    <row r="522" spans="1:6" ht="13.5" x14ac:dyDescent="0.2">
      <c r="A522" s="8">
        <v>413840</v>
      </c>
      <c r="B522" s="8">
        <v>384023</v>
      </c>
      <c r="C522" s="8">
        <v>30099</v>
      </c>
      <c r="D522" s="57" t="s">
        <v>95</v>
      </c>
      <c r="E522" s="37">
        <v>-5433.39</v>
      </c>
      <c r="F522" s="3">
        <v>0</v>
      </c>
    </row>
    <row r="523" spans="1:6" ht="13.5" x14ac:dyDescent="0.2">
      <c r="A523" s="8">
        <v>413870</v>
      </c>
      <c r="B523" s="8">
        <v>387029</v>
      </c>
      <c r="C523" s="8">
        <v>30099</v>
      </c>
      <c r="D523" s="57" t="s">
        <v>99</v>
      </c>
      <c r="E523" s="22">
        <v>-1686912.85</v>
      </c>
      <c r="F523" s="3">
        <v>593908.14999999991</v>
      </c>
    </row>
    <row r="524" spans="1:6" ht="13.5" x14ac:dyDescent="0.2">
      <c r="A524" s="10"/>
      <c r="B524" s="10"/>
      <c r="C524" s="10"/>
      <c r="D524" s="39" t="s">
        <v>5</v>
      </c>
      <c r="E524" s="37">
        <f>SUBTOTAL(9,E522:E523)</f>
        <v>-1692346.24</v>
      </c>
    </row>
    <row r="525" spans="1:6" ht="13.5" x14ac:dyDescent="0.2">
      <c r="A525" s="20" t="s">
        <v>11</v>
      </c>
      <c r="D525" s="36"/>
      <c r="E525" s="37"/>
    </row>
    <row r="526" spans="1:6" ht="13.5" x14ac:dyDescent="0.2">
      <c r="A526" s="8">
        <v>41336</v>
      </c>
      <c r="B526" s="8">
        <v>590300</v>
      </c>
      <c r="C526" s="8">
        <v>30099</v>
      </c>
      <c r="D526" s="57" t="s">
        <v>100</v>
      </c>
      <c r="E526" s="22">
        <v>-1692346.24</v>
      </c>
      <c r="F526" s="3">
        <v>1197288.45</v>
      </c>
    </row>
    <row r="527" spans="1:6" ht="13.5" x14ac:dyDescent="0.2">
      <c r="A527" s="4"/>
      <c r="B527" s="4"/>
      <c r="C527" s="4"/>
      <c r="D527" s="39" t="s">
        <v>5</v>
      </c>
      <c r="E527" s="37">
        <f>SUBTOTAL(9,E526)</f>
        <v>-1692346.24</v>
      </c>
    </row>
    <row r="528" spans="1:6" ht="13.5" x14ac:dyDescent="0.2">
      <c r="A528" s="23" t="s">
        <v>39</v>
      </c>
      <c r="B528" s="4"/>
      <c r="C528" s="4"/>
      <c r="D528" s="39"/>
      <c r="E528" s="37"/>
    </row>
    <row r="529" spans="1:6" ht="9.75" customHeight="1" x14ac:dyDescent="0.2">
      <c r="A529" s="23"/>
      <c r="B529" s="4"/>
      <c r="C529" s="4"/>
      <c r="D529" s="39"/>
      <c r="E529" s="37"/>
    </row>
    <row r="530" spans="1:6" ht="13.5" x14ac:dyDescent="0.2">
      <c r="A530" s="56" t="s">
        <v>38</v>
      </c>
      <c r="B530" s="5"/>
      <c r="C530" s="35"/>
      <c r="D530" s="43"/>
      <c r="E530" s="1"/>
      <c r="F530" s="2"/>
    </row>
    <row r="531" spans="1:6" ht="7.5" customHeight="1" x14ac:dyDescent="0.2">
      <c r="A531" s="41"/>
      <c r="B531" s="5"/>
      <c r="C531" s="35"/>
      <c r="D531" s="43"/>
      <c r="E531" s="1"/>
      <c r="F531" s="2"/>
    </row>
    <row r="532" spans="1:6" ht="13.5" x14ac:dyDescent="0.2">
      <c r="A532" s="40" t="s">
        <v>7</v>
      </c>
      <c r="D532" s="52"/>
      <c r="E532" s="1"/>
    </row>
    <row r="533" spans="1:6" ht="13.5" x14ac:dyDescent="0.2">
      <c r="A533" s="8" t="s">
        <v>32</v>
      </c>
      <c r="B533" s="8" t="s">
        <v>33</v>
      </c>
      <c r="C533" s="8" t="s">
        <v>34</v>
      </c>
      <c r="D533" s="57" t="s">
        <v>35</v>
      </c>
      <c r="E533" s="22">
        <v>287500</v>
      </c>
      <c r="F533" s="3">
        <v>287500</v>
      </c>
    </row>
    <row r="534" spans="1:6" ht="13.5" x14ac:dyDescent="0.2">
      <c r="A534" s="10"/>
      <c r="B534" s="10"/>
      <c r="C534" s="10"/>
      <c r="D534" s="39" t="s">
        <v>5</v>
      </c>
      <c r="E534" s="37">
        <f>SUBTOTAL(9,E533)</f>
        <v>287500</v>
      </c>
    </row>
    <row r="535" spans="1:6" ht="13.5" x14ac:dyDescent="0.2">
      <c r="A535" s="20" t="s">
        <v>11</v>
      </c>
      <c r="D535" s="36"/>
      <c r="E535" s="37"/>
    </row>
    <row r="536" spans="1:6" ht="13.5" x14ac:dyDescent="0.2">
      <c r="A536" s="8" t="s">
        <v>36</v>
      </c>
      <c r="B536" s="8" t="s">
        <v>37</v>
      </c>
      <c r="C536" s="8" t="s">
        <v>34</v>
      </c>
      <c r="D536" s="57" t="s">
        <v>240</v>
      </c>
      <c r="E536" s="22">
        <v>287500</v>
      </c>
      <c r="F536" s="3">
        <f>505186+E536</f>
        <v>792686</v>
      </c>
    </row>
    <row r="537" spans="1:6" ht="15.95" customHeight="1" x14ac:dyDescent="0.2">
      <c r="A537" s="4"/>
      <c r="B537" s="4"/>
      <c r="C537" s="4"/>
      <c r="D537" s="39" t="s">
        <v>5</v>
      </c>
      <c r="E537" s="37">
        <f>SUBTOTAL(9,E536:E536)</f>
        <v>287500</v>
      </c>
    </row>
    <row r="538" spans="1:6" ht="13.5" x14ac:dyDescent="0.2">
      <c r="A538" s="56" t="s">
        <v>241</v>
      </c>
      <c r="B538" s="5"/>
      <c r="C538" s="35"/>
      <c r="D538" s="43"/>
      <c r="E538" s="1"/>
      <c r="F538" s="2"/>
    </row>
    <row r="539" spans="1:6" ht="13.5" x14ac:dyDescent="0.2">
      <c r="A539" s="84" t="s">
        <v>244</v>
      </c>
      <c r="B539" s="5"/>
      <c r="C539" s="35"/>
      <c r="D539" s="43"/>
      <c r="E539" s="1"/>
      <c r="F539" s="2"/>
    </row>
    <row r="540" spans="1:6" ht="13.5" x14ac:dyDescent="0.2">
      <c r="A540" s="40" t="s">
        <v>7</v>
      </c>
      <c r="D540" s="52"/>
      <c r="E540" s="1"/>
    </row>
    <row r="541" spans="1:6" ht="13.5" x14ac:dyDescent="0.2">
      <c r="A541" s="8" t="s">
        <v>32</v>
      </c>
      <c r="B541" s="8" t="s">
        <v>33</v>
      </c>
      <c r="C541" s="8" t="s">
        <v>242</v>
      </c>
      <c r="D541" s="57" t="s">
        <v>35</v>
      </c>
      <c r="E541" s="22">
        <v>1258522</v>
      </c>
      <c r="F541" s="3">
        <v>1258522</v>
      </c>
    </row>
    <row r="542" spans="1:6" ht="13.5" x14ac:dyDescent="0.2">
      <c r="A542" s="10"/>
      <c r="B542" s="10"/>
      <c r="C542" s="10"/>
      <c r="D542" s="39" t="s">
        <v>5</v>
      </c>
      <c r="E542" s="37">
        <f>SUBTOTAL(9,E541)</f>
        <v>1258522</v>
      </c>
    </row>
    <row r="543" spans="1:6" ht="15.95" customHeight="1" x14ac:dyDescent="0.2">
      <c r="A543" s="20" t="s">
        <v>11</v>
      </c>
      <c r="D543" s="36"/>
      <c r="E543" s="37"/>
    </row>
    <row r="544" spans="1:6" ht="13.5" x14ac:dyDescent="0.2">
      <c r="A544" s="8" t="s">
        <v>36</v>
      </c>
      <c r="B544" s="8" t="s">
        <v>37</v>
      </c>
      <c r="C544" s="8" t="s">
        <v>242</v>
      </c>
      <c r="D544" s="57" t="s">
        <v>240</v>
      </c>
      <c r="E544" s="22">
        <v>1258522</v>
      </c>
      <c r="F544" s="3">
        <f>942000+E544</f>
        <v>2200522</v>
      </c>
    </row>
    <row r="545" spans="1:6" ht="13.5" x14ac:dyDescent="0.2">
      <c r="A545" s="4"/>
      <c r="B545" s="4"/>
      <c r="C545" s="4"/>
      <c r="D545" s="39" t="s">
        <v>5</v>
      </c>
      <c r="E545" s="37">
        <f>SUBTOTAL(9,E544:E544)</f>
        <v>1258522</v>
      </c>
    </row>
    <row r="546" spans="1:6" ht="15.95" customHeight="1" x14ac:dyDescent="0.2">
      <c r="A546" s="56" t="s">
        <v>243</v>
      </c>
      <c r="B546" s="5"/>
      <c r="C546" s="35"/>
      <c r="D546" s="43"/>
      <c r="E546" s="1"/>
      <c r="F546" s="2"/>
    </row>
    <row r="547" spans="1:6" ht="13.5" x14ac:dyDescent="0.2">
      <c r="A547" s="84" t="s">
        <v>244</v>
      </c>
      <c r="B547" s="5"/>
      <c r="C547" s="35"/>
      <c r="D547" s="43"/>
      <c r="E547" s="1"/>
      <c r="F547" s="2"/>
    </row>
    <row r="548" spans="1:6" ht="15.95" customHeight="1" x14ac:dyDescent="0.2">
      <c r="A548" s="40" t="s">
        <v>7</v>
      </c>
      <c r="D548" s="52"/>
      <c r="E548" s="1"/>
    </row>
    <row r="549" spans="1:6" ht="13.5" x14ac:dyDescent="0.2">
      <c r="A549" s="8" t="s">
        <v>32</v>
      </c>
      <c r="B549" s="8" t="s">
        <v>33</v>
      </c>
      <c r="C549" s="8" t="s">
        <v>245</v>
      </c>
      <c r="D549" s="57" t="s">
        <v>35</v>
      </c>
      <c r="E549" s="37">
        <v>-757880</v>
      </c>
      <c r="F549" s="3">
        <v>0</v>
      </c>
    </row>
    <row r="550" spans="1:6" ht="13.5" x14ac:dyDescent="0.2">
      <c r="A550" s="8" t="s">
        <v>253</v>
      </c>
      <c r="B550" s="8" t="s">
        <v>249</v>
      </c>
      <c r="C550" s="8" t="s">
        <v>245</v>
      </c>
      <c r="D550" s="57" t="s">
        <v>248</v>
      </c>
      <c r="E550" s="22">
        <v>235000</v>
      </c>
      <c r="F550" s="3">
        <v>235000</v>
      </c>
    </row>
    <row r="551" spans="1:6" ht="13.5" x14ac:dyDescent="0.2">
      <c r="A551" s="10"/>
      <c r="B551" s="10"/>
      <c r="C551" s="10"/>
      <c r="D551" s="39" t="s">
        <v>5</v>
      </c>
      <c r="E551" s="37">
        <f>SUBTOTAL(9,E549:E550)</f>
        <v>-522880</v>
      </c>
    </row>
    <row r="552" spans="1:6" ht="15.95" customHeight="1" x14ac:dyDescent="0.2">
      <c r="A552" s="20" t="s">
        <v>11</v>
      </c>
      <c r="D552" s="36"/>
      <c r="E552" s="37"/>
    </row>
    <row r="553" spans="1:6" ht="13.5" x14ac:dyDescent="0.2">
      <c r="A553" s="8" t="s">
        <v>36</v>
      </c>
      <c r="B553" s="8" t="s">
        <v>37</v>
      </c>
      <c r="C553" s="8" t="s">
        <v>245</v>
      </c>
      <c r="D553" s="57" t="s">
        <v>240</v>
      </c>
      <c r="E553" s="22">
        <v>-522880</v>
      </c>
      <c r="F553" s="3">
        <f>1718951+E553</f>
        <v>1196071</v>
      </c>
    </row>
    <row r="554" spans="1:6" ht="13.5" x14ac:dyDescent="0.2">
      <c r="A554" s="4"/>
      <c r="B554" s="4"/>
      <c r="C554" s="4"/>
      <c r="D554" s="39" t="s">
        <v>5</v>
      </c>
      <c r="E554" s="37">
        <f>SUBTOTAL(9,E553:E553)</f>
        <v>-522880</v>
      </c>
    </row>
    <row r="555" spans="1:6" ht="15.95" customHeight="1" x14ac:dyDescent="0.2">
      <c r="A555" s="56" t="s">
        <v>246</v>
      </c>
      <c r="B555" s="5"/>
      <c r="C555" s="35"/>
      <c r="D555" s="43"/>
      <c r="E555" s="1"/>
      <c r="F555" s="2"/>
    </row>
    <row r="556" spans="1:6" ht="15.95" customHeight="1" x14ac:dyDescent="0.2">
      <c r="A556" s="84" t="s">
        <v>244</v>
      </c>
      <c r="B556" s="5"/>
      <c r="C556" s="35"/>
      <c r="D556" s="43"/>
      <c r="E556" s="1"/>
      <c r="F556" s="2"/>
    </row>
    <row r="557" spans="1:6" ht="15.95" customHeight="1" x14ac:dyDescent="0.2">
      <c r="A557" s="40" t="s">
        <v>7</v>
      </c>
      <c r="D557" s="52"/>
      <c r="E557" s="1"/>
    </row>
    <row r="558" spans="1:6" ht="13.5" x14ac:dyDescent="0.2">
      <c r="A558" s="8" t="s">
        <v>32</v>
      </c>
      <c r="B558" s="8" t="s">
        <v>33</v>
      </c>
      <c r="C558" s="8" t="s">
        <v>247</v>
      </c>
      <c r="D558" s="57" t="s">
        <v>35</v>
      </c>
      <c r="E558" s="37">
        <v>-500642</v>
      </c>
      <c r="F558" s="3">
        <v>0</v>
      </c>
    </row>
    <row r="559" spans="1:6" ht="13.5" x14ac:dyDescent="0.2">
      <c r="A559" s="10"/>
      <c r="B559" s="10"/>
      <c r="C559" s="10"/>
      <c r="D559" s="39" t="s">
        <v>5</v>
      </c>
      <c r="E559" s="37">
        <f>SUBTOTAL(9,E558:E558)</f>
        <v>-500642</v>
      </c>
    </row>
    <row r="560" spans="1:6" ht="15.95" customHeight="1" x14ac:dyDescent="0.2">
      <c r="A560" s="20" t="s">
        <v>11</v>
      </c>
      <c r="D560" s="36"/>
      <c r="E560" s="37"/>
    </row>
    <row r="561" spans="1:6" ht="13.5" x14ac:dyDescent="0.2">
      <c r="A561" s="8" t="s">
        <v>36</v>
      </c>
      <c r="B561" s="8" t="s">
        <v>37</v>
      </c>
      <c r="C561" s="8" t="s">
        <v>247</v>
      </c>
      <c r="D561" s="57" t="s">
        <v>240</v>
      </c>
      <c r="E561" s="22">
        <v>-500642</v>
      </c>
      <c r="F561" s="3">
        <f>1583930+E561</f>
        <v>1083288</v>
      </c>
    </row>
    <row r="562" spans="1:6" ht="15.95" customHeight="1" x14ac:dyDescent="0.2">
      <c r="A562" s="4"/>
      <c r="B562" s="4"/>
      <c r="C562" s="4"/>
      <c r="D562" s="39" t="s">
        <v>5</v>
      </c>
      <c r="E562" s="37">
        <f>SUBTOTAL(9,E561:E561)</f>
        <v>-500642</v>
      </c>
    </row>
    <row r="563" spans="1:6" ht="7.5" customHeight="1" x14ac:dyDescent="0.2">
      <c r="A563" s="4"/>
      <c r="B563" s="4"/>
      <c r="C563" s="4"/>
      <c r="D563" s="39"/>
      <c r="E563" s="37"/>
    </row>
    <row r="564" spans="1:6" ht="14.25" thickBot="1" x14ac:dyDescent="0.25">
      <c r="C564" s="35"/>
      <c r="D564" s="43" t="s">
        <v>13</v>
      </c>
      <c r="E564" s="104">
        <f>E562+E507+E499+E493+E487+E479+E471+E459+E451+E443+E435+E423+E414+E404+E395+E382+E375+E367+E357+E344+E335+E325+E527+E518+E316+E304+E295+E288+E281+E272+E259+E252+E243+E234+E226+E216+E206+E197+E186+E173+E162+E151+E142+E131+E121+EE112137+E92+E537+E545+E554</f>
        <v>-1899824.5599999996</v>
      </c>
    </row>
    <row r="565" spans="1:6" ht="15.95" customHeight="1" thickTop="1" x14ac:dyDescent="0.2"/>
  </sheetData>
  <customSheetViews>
    <customSheetView guid="{42656511-B4D8-4F96-B13E-D97906B3341F}" scale="150" showPageBreaks="1" fitToPage="1" printArea="1" view="pageBreakPreview" topLeftCell="A191">
      <selection activeCell="F198" sqref="F198"/>
      <rowBreaks count="7" manualBreakCount="7">
        <brk id="42" max="7" man="1"/>
        <brk id="78" max="7" man="1"/>
        <brk id="120" max="7" man="1"/>
        <brk id="163" max="7" man="1"/>
        <brk id="205" max="7" man="1"/>
        <brk id="254" max="7" man="1"/>
        <brk id="301" max="7" man="1"/>
      </rowBreaks>
      <pageMargins left="0.5" right="0.5" top="0.5" bottom="0.5" header="0.3" footer="0.3"/>
      <printOptions horizontalCentered="1"/>
      <pageSetup scale="98" fitToHeight="0" orientation="portrait" r:id="rId1"/>
      <headerFooter differentFirst="1" alignWithMargins="0">
        <oddFooter>&amp;C- &amp;P -</oddFooter>
        <firstFooter>&amp;C- &amp;P -</firstFooter>
      </headerFooter>
    </customSheetView>
    <customSheetView guid="{C6D943DA-BB19-43A1-B830-736D9C012146}" scale="150" showPageBreaks="1" fitToPage="1" printArea="1" view="pageBreakPreview" topLeftCell="A214">
      <selection activeCell="D249" sqref="D249"/>
      <rowBreaks count="5" manualBreakCount="5">
        <brk id="44" max="7" man="1"/>
        <brk id="90" max="7" man="1"/>
        <brk id="136" max="7" man="1"/>
        <brk id="182" max="7" man="1"/>
        <brk id="231" max="7" man="1"/>
      </rowBreaks>
      <pageMargins left="0.5" right="0.5" top="0.5" bottom="0.5" header="0.3" footer="0.3"/>
      <printOptions horizontalCentered="1"/>
      <pageSetup scale="98" fitToHeight="0" orientation="portrait" r:id="rId2"/>
      <headerFooter differentFirst="1" alignWithMargins="0">
        <oddFooter>&amp;C- &amp;P -</oddFooter>
        <firstFooter>&amp;C- &amp;P -</firstFooter>
      </headerFooter>
    </customSheetView>
  </customSheetViews>
  <phoneticPr fontId="18" type="noConversion"/>
  <printOptions horizontalCentered="1"/>
  <pageMargins left="0.5" right="0.5" top="0.5" bottom="0.5" header="0.3" footer="0.3"/>
  <pageSetup scale="91" fitToHeight="0" orientation="portrait" r:id="rId3"/>
  <headerFooter differentFirst="1" alignWithMargins="0">
    <oddFooter>&amp;C- &amp;P -</oddFooter>
    <firstFooter>&amp;C- &amp;P -</firstFooter>
  </headerFooter>
  <rowBreaks count="12" manualBreakCount="12">
    <brk id="47" max="5" man="1"/>
    <brk id="92" max="5" man="1"/>
    <brk id="131" max="5" man="1"/>
    <brk id="173" max="5" man="1"/>
    <brk id="216" max="5" man="1"/>
    <brk id="259" max="5" man="1"/>
    <brk id="304" max="5" man="1"/>
    <brk id="344" max="5" man="1"/>
    <brk id="382" max="5" man="1"/>
    <brk id="424" max="5" man="1"/>
    <brk id="459" max="5" man="1"/>
    <brk id="50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5"/>
  <sheetViews>
    <sheetView view="pageBreakPreview" topLeftCell="A505" zoomScale="160" zoomScaleNormal="100" zoomScaleSheetLayoutView="160" workbookViewId="0">
      <selection activeCell="C512" sqref="C512"/>
    </sheetView>
  </sheetViews>
  <sheetFormatPr defaultColWidth="9.140625" defaultRowHeight="15.95" customHeight="1" x14ac:dyDescent="0.2"/>
  <cols>
    <col min="1" max="1" width="13.5703125" style="8" customWidth="1"/>
    <col min="2" max="2" width="9.28515625" style="8" customWidth="1"/>
    <col min="3" max="3" width="7.5703125" style="9" customWidth="1"/>
    <col min="4" max="4" width="39.140625" style="10" customWidth="1"/>
    <col min="5" max="5" width="14.5703125" style="3" bestFit="1" customWidth="1"/>
    <col min="6" max="6" width="14.7109375" style="3" customWidth="1"/>
    <col min="7" max="7" width="15.28515625" style="10" bestFit="1" customWidth="1"/>
    <col min="8" max="8" width="7.85546875" style="10" bestFit="1" customWidth="1"/>
    <col min="9" max="9" width="14.5703125" style="10" bestFit="1" customWidth="1"/>
    <col min="10" max="10" width="9.140625" style="10"/>
    <col min="11" max="11" width="12.28515625" style="10" bestFit="1" customWidth="1"/>
    <col min="12" max="12" width="9.140625" style="10"/>
    <col min="13" max="15" width="14.7109375" style="10" bestFit="1" customWidth="1"/>
    <col min="16" max="16384" width="9.140625" style="10"/>
  </cols>
  <sheetData>
    <row r="1" spans="1:6" ht="15.95" customHeight="1" x14ac:dyDescent="0.2">
      <c r="A1" s="5"/>
      <c r="B1" s="6"/>
      <c r="C1" s="6"/>
      <c r="D1" s="7" t="s">
        <v>6</v>
      </c>
      <c r="E1" s="6"/>
      <c r="F1" s="6"/>
    </row>
    <row r="3" spans="1:6" ht="15.75" customHeight="1" x14ac:dyDescent="0.2">
      <c r="A3" s="11" t="s">
        <v>4</v>
      </c>
      <c r="B3" s="12"/>
      <c r="C3" s="12"/>
      <c r="D3" s="12"/>
      <c r="E3" s="13" t="s">
        <v>0</v>
      </c>
      <c r="F3" s="13" t="s">
        <v>1</v>
      </c>
    </row>
    <row r="4" spans="1:6" ht="15.75" customHeight="1" x14ac:dyDescent="0.2">
      <c r="A4" s="14"/>
      <c r="B4" s="14"/>
      <c r="C4" s="14"/>
      <c r="D4" s="14"/>
      <c r="E4" s="15" t="s">
        <v>2</v>
      </c>
      <c r="F4" s="15" t="s">
        <v>3</v>
      </c>
    </row>
    <row r="5" spans="1:6" ht="9.75" customHeight="1" x14ac:dyDescent="0.2">
      <c r="A5" s="16"/>
      <c r="B5" s="16"/>
      <c r="C5" s="16"/>
      <c r="D5" s="16"/>
      <c r="E5" s="17"/>
      <c r="F5" s="17"/>
    </row>
    <row r="6" spans="1:6" ht="15.95" customHeight="1" x14ac:dyDescent="0.2">
      <c r="A6" s="18" t="s">
        <v>193</v>
      </c>
      <c r="B6" s="4"/>
      <c r="C6" s="18"/>
      <c r="D6" s="19"/>
      <c r="F6" s="10"/>
    </row>
    <row r="7" spans="1:6" ht="15.95" customHeight="1" x14ac:dyDescent="0.2">
      <c r="A7" s="18"/>
      <c r="B7" s="4"/>
      <c r="C7" s="18"/>
      <c r="D7" s="19"/>
      <c r="F7" s="10"/>
    </row>
    <row r="8" spans="1:6" ht="15.95" customHeight="1" x14ac:dyDescent="0.2">
      <c r="A8" s="20" t="s">
        <v>7</v>
      </c>
    </row>
    <row r="9" spans="1:6" ht="15.95" customHeight="1" x14ac:dyDescent="0.2">
      <c r="A9" s="85">
        <v>9013611</v>
      </c>
      <c r="B9" s="85">
        <v>361100</v>
      </c>
      <c r="C9" s="21"/>
      <c r="D9" s="10" t="s">
        <v>111</v>
      </c>
      <c r="E9" s="22">
        <v>555000</v>
      </c>
      <c r="F9" s="3">
        <f>4050000+E9</f>
        <v>4605000</v>
      </c>
    </row>
    <row r="10" spans="1:6" ht="15.95" customHeight="1" x14ac:dyDescent="0.2">
      <c r="C10" s="21"/>
      <c r="D10" s="19" t="s">
        <v>5</v>
      </c>
      <c r="E10" s="3">
        <f>SUBTOTAL(9,E9:E9)</f>
        <v>555000</v>
      </c>
    </row>
    <row r="11" spans="1:6" ht="15.95" customHeight="1" x14ac:dyDescent="0.2">
      <c r="A11" s="18"/>
      <c r="B11" s="4"/>
      <c r="C11" s="18"/>
      <c r="D11" s="19"/>
      <c r="F11" s="10"/>
    </row>
    <row r="12" spans="1:6" ht="15.95" customHeight="1" x14ac:dyDescent="0.2">
      <c r="A12" s="20" t="s">
        <v>8</v>
      </c>
      <c r="C12" s="21"/>
    </row>
    <row r="13" spans="1:6" ht="15.95" customHeight="1" x14ac:dyDescent="0.2">
      <c r="A13" s="26" t="s">
        <v>190</v>
      </c>
      <c r="B13" s="26" t="s">
        <v>186</v>
      </c>
      <c r="C13" s="38"/>
      <c r="D13" s="28" t="s">
        <v>101</v>
      </c>
      <c r="E13" s="30">
        <v>-100000</v>
      </c>
      <c r="F13" s="30">
        <v>833294</v>
      </c>
    </row>
    <row r="14" spans="1:6" ht="15.95" customHeight="1" x14ac:dyDescent="0.2">
      <c r="A14" s="4">
        <v>90100519</v>
      </c>
      <c r="B14" s="4">
        <v>590310</v>
      </c>
      <c r="C14" s="21"/>
      <c r="D14" s="10" t="s">
        <v>187</v>
      </c>
      <c r="E14" s="37">
        <v>-50000</v>
      </c>
      <c r="F14" s="3">
        <v>107466</v>
      </c>
    </row>
    <row r="15" spans="1:6" ht="15.95" customHeight="1" x14ac:dyDescent="0.2">
      <c r="A15" s="26" t="s">
        <v>188</v>
      </c>
      <c r="B15" s="26" t="s">
        <v>189</v>
      </c>
      <c r="C15" s="38"/>
      <c r="D15" s="28" t="s">
        <v>165</v>
      </c>
      <c r="E15" s="33">
        <v>705000</v>
      </c>
      <c r="F15" s="3">
        <f>14198049+E15</f>
        <v>14903049</v>
      </c>
    </row>
    <row r="16" spans="1:6" ht="15.95" customHeight="1" x14ac:dyDescent="0.2">
      <c r="A16" s="10"/>
      <c r="B16" s="10"/>
      <c r="C16" s="10"/>
      <c r="D16" s="32" t="s">
        <v>5</v>
      </c>
      <c r="E16" s="30">
        <f>SUBTOTAL(9,E13:E15)</f>
        <v>555000</v>
      </c>
      <c r="F16" s="10"/>
    </row>
    <row r="17" spans="1:9" ht="15.95" customHeight="1" x14ac:dyDescent="0.2">
      <c r="A17" s="18" t="s">
        <v>182</v>
      </c>
      <c r="B17" s="4"/>
      <c r="C17" s="18"/>
      <c r="D17" s="19"/>
      <c r="F17" s="10"/>
    </row>
    <row r="18" spans="1:9" ht="15.95" customHeight="1" x14ac:dyDescent="0.2">
      <c r="A18" s="80"/>
      <c r="B18" s="4"/>
      <c r="C18" s="18"/>
      <c r="D18" s="19"/>
      <c r="F18" s="10"/>
    </row>
    <row r="19" spans="1:9" ht="15.95" customHeight="1" x14ac:dyDescent="0.2">
      <c r="A19" s="20" t="s">
        <v>7</v>
      </c>
    </row>
    <row r="20" spans="1:9" ht="15.95" customHeight="1" x14ac:dyDescent="0.2">
      <c r="A20" s="4">
        <v>9013323</v>
      </c>
      <c r="B20" s="4">
        <v>332001</v>
      </c>
      <c r="C20" s="21"/>
      <c r="D20" s="10" t="s">
        <v>183</v>
      </c>
      <c r="E20" s="22">
        <v>-2589096</v>
      </c>
      <c r="F20" s="3">
        <f>8651964+E20</f>
        <v>6062868</v>
      </c>
    </row>
    <row r="21" spans="1:9" ht="15.95" customHeight="1" x14ac:dyDescent="0.2">
      <c r="C21" s="21"/>
      <c r="D21" s="19" t="s">
        <v>5</v>
      </c>
      <c r="E21" s="3">
        <f>SUBTOTAL(9,E20:E20)</f>
        <v>-2589096</v>
      </c>
    </row>
    <row r="22" spans="1:9" ht="15.95" customHeight="1" x14ac:dyDescent="0.2">
      <c r="A22" s="20" t="s">
        <v>8</v>
      </c>
      <c r="C22" s="21"/>
    </row>
    <row r="23" spans="1:9" ht="15.95" customHeight="1" x14ac:dyDescent="0.2">
      <c r="A23" s="4">
        <v>90100581</v>
      </c>
      <c r="B23" s="4">
        <v>591075</v>
      </c>
      <c r="D23" s="10" t="s">
        <v>184</v>
      </c>
      <c r="E23" s="37">
        <v>-589096</v>
      </c>
      <c r="F23" s="3">
        <f>2651964+E23</f>
        <v>2062868</v>
      </c>
    </row>
    <row r="24" spans="1:9" ht="15.95" customHeight="1" x14ac:dyDescent="0.2">
      <c r="A24" s="4">
        <v>90100581</v>
      </c>
      <c r="B24" s="4">
        <v>591305</v>
      </c>
      <c r="D24" s="10" t="s">
        <v>185</v>
      </c>
      <c r="E24" s="22">
        <v>-2000000</v>
      </c>
      <c r="F24" s="3">
        <f>2000000+E24</f>
        <v>0</v>
      </c>
    </row>
    <row r="25" spans="1:9" ht="15.95" customHeight="1" x14ac:dyDescent="0.2">
      <c r="A25" s="23"/>
      <c r="B25" s="4"/>
      <c r="C25" s="18"/>
      <c r="D25" s="19" t="s">
        <v>5</v>
      </c>
      <c r="E25" s="3">
        <f>SUBTOTAL(9,E23:E24)</f>
        <v>-2589096</v>
      </c>
      <c r="F25" s="10"/>
    </row>
    <row r="26" spans="1:9" ht="15.95" customHeight="1" x14ac:dyDescent="0.2">
      <c r="A26" s="23"/>
      <c r="B26" s="4"/>
      <c r="C26" s="18"/>
      <c r="D26" s="19"/>
      <c r="F26" s="10"/>
    </row>
    <row r="27" spans="1:9" ht="9.75" customHeight="1" x14ac:dyDescent="0.2">
      <c r="C27" s="21"/>
      <c r="D27" s="19"/>
      <c r="E27" s="37"/>
      <c r="I27" s="72"/>
    </row>
    <row r="28" spans="1:9" ht="15.95" customHeight="1" thickBot="1" x14ac:dyDescent="0.25">
      <c r="A28" s="41"/>
      <c r="B28" s="5"/>
      <c r="C28" s="35"/>
      <c r="D28" s="43" t="s">
        <v>9</v>
      </c>
      <c r="E28" s="60">
        <f>E25+E16</f>
        <v>-2034096</v>
      </c>
      <c r="F28" s="2"/>
      <c r="I28" s="72"/>
    </row>
    <row r="29" spans="1:9" ht="15.95" customHeight="1" thickTop="1" x14ac:dyDescent="0.2">
      <c r="A29" s="10"/>
      <c r="C29" s="10"/>
      <c r="D29" s="44"/>
      <c r="E29" s="1"/>
      <c r="I29" s="72"/>
    </row>
    <row r="30" spans="1:9" s="28" customFormat="1" ht="10.5" customHeight="1" x14ac:dyDescent="0.2">
      <c r="A30" s="61"/>
      <c r="B30" s="62"/>
      <c r="C30" s="63"/>
      <c r="D30" s="64"/>
      <c r="E30" s="65"/>
      <c r="F30" s="66"/>
    </row>
    <row r="31" spans="1:9" s="28" customFormat="1" ht="15.95" customHeight="1" x14ac:dyDescent="0.2">
      <c r="A31" s="45" t="s">
        <v>169</v>
      </c>
      <c r="B31" s="45"/>
      <c r="C31" s="45"/>
      <c r="D31" s="45"/>
      <c r="E31" s="46" t="s">
        <v>0</v>
      </c>
      <c r="F31" s="46" t="s">
        <v>1</v>
      </c>
    </row>
    <row r="32" spans="1:9" s="28" customFormat="1" ht="15.95" customHeight="1" x14ac:dyDescent="0.2">
      <c r="A32" s="47"/>
      <c r="B32" s="47"/>
      <c r="C32" s="47"/>
      <c r="D32" s="47"/>
      <c r="E32" s="48" t="s">
        <v>2</v>
      </c>
      <c r="F32" s="48" t="s">
        <v>3</v>
      </c>
    </row>
    <row r="33" spans="1:6" s="28" customFormat="1" ht="15.95" customHeight="1" x14ac:dyDescent="0.2">
      <c r="A33" s="34"/>
      <c r="B33" s="31"/>
      <c r="E33" s="30"/>
    </row>
    <row r="34" spans="1:6" s="28" customFormat="1" ht="15.95" customHeight="1" x14ac:dyDescent="0.2">
      <c r="A34" s="25" t="s">
        <v>7</v>
      </c>
      <c r="B34" s="26"/>
      <c r="C34" s="27"/>
      <c r="E34" s="30"/>
      <c r="F34" s="30"/>
    </row>
    <row r="35" spans="1:6" s="28" customFormat="1" ht="15.95" customHeight="1" x14ac:dyDescent="0.2">
      <c r="A35" s="8" t="s">
        <v>221</v>
      </c>
      <c r="B35" s="8" t="s">
        <v>110</v>
      </c>
      <c r="C35" s="9"/>
      <c r="D35" s="10" t="s">
        <v>111</v>
      </c>
      <c r="E35" s="22">
        <v>75750</v>
      </c>
      <c r="F35" s="3">
        <f>43691+75750</f>
        <v>119441</v>
      </c>
    </row>
    <row r="36" spans="1:6" s="28" customFormat="1" ht="15.95" customHeight="1" x14ac:dyDescent="0.2">
      <c r="A36" s="26"/>
      <c r="B36" s="26"/>
      <c r="C36" s="27"/>
      <c r="D36" s="32" t="s">
        <v>5</v>
      </c>
      <c r="E36" s="30">
        <f>SUBTOTAL(9,E35:E35)</f>
        <v>75750</v>
      </c>
      <c r="F36" s="30"/>
    </row>
    <row r="37" spans="1:6" s="28" customFormat="1" ht="15.95" customHeight="1" x14ac:dyDescent="0.2">
      <c r="A37" s="25" t="s">
        <v>8</v>
      </c>
      <c r="B37" s="26"/>
      <c r="C37" s="38"/>
      <c r="E37" s="30"/>
      <c r="F37" s="30"/>
    </row>
    <row r="38" spans="1:6" s="28" customFormat="1" ht="15.95" customHeight="1" x14ac:dyDescent="0.2">
      <c r="A38" s="8" t="s">
        <v>222</v>
      </c>
      <c r="B38" s="26" t="s">
        <v>124</v>
      </c>
      <c r="C38" s="38"/>
      <c r="D38" s="28" t="s">
        <v>125</v>
      </c>
      <c r="E38" s="30">
        <v>-223</v>
      </c>
      <c r="F38" s="30">
        <v>335</v>
      </c>
    </row>
    <row r="39" spans="1:6" s="28" customFormat="1" ht="15.95" customHeight="1" x14ac:dyDescent="0.2">
      <c r="A39" s="8" t="s">
        <v>222</v>
      </c>
      <c r="B39" s="26" t="s">
        <v>171</v>
      </c>
      <c r="C39" s="38"/>
      <c r="D39" s="28" t="s">
        <v>172</v>
      </c>
      <c r="E39" s="29">
        <v>-324</v>
      </c>
      <c r="F39" s="3">
        <v>16677</v>
      </c>
    </row>
    <row r="40" spans="1:6" s="28" customFormat="1" ht="15.95" customHeight="1" x14ac:dyDescent="0.2">
      <c r="A40" s="8" t="s">
        <v>222</v>
      </c>
      <c r="B40" s="26" t="s">
        <v>173</v>
      </c>
      <c r="C40" s="38"/>
      <c r="D40" s="28" t="s">
        <v>174</v>
      </c>
      <c r="E40" s="29">
        <v>-53555</v>
      </c>
      <c r="F40" s="3">
        <v>706445</v>
      </c>
    </row>
    <row r="41" spans="1:6" s="28" customFormat="1" ht="15.95" customHeight="1" x14ac:dyDescent="0.2">
      <c r="A41" s="8" t="s">
        <v>222</v>
      </c>
      <c r="B41" s="26" t="s">
        <v>175</v>
      </c>
      <c r="C41" s="38"/>
      <c r="D41" s="28" t="s">
        <v>176</v>
      </c>
      <c r="E41" s="29">
        <v>-19393</v>
      </c>
      <c r="F41" s="3">
        <v>74571</v>
      </c>
    </row>
    <row r="42" spans="1:6" s="28" customFormat="1" ht="15.95" customHeight="1" x14ac:dyDescent="0.2">
      <c r="A42" s="8" t="s">
        <v>222</v>
      </c>
      <c r="B42" s="26" t="s">
        <v>170</v>
      </c>
      <c r="C42" s="38"/>
      <c r="D42" s="28" t="s">
        <v>177</v>
      </c>
      <c r="E42" s="29">
        <v>289650</v>
      </c>
      <c r="F42" s="3">
        <f>750000+E42</f>
        <v>1039650</v>
      </c>
    </row>
    <row r="43" spans="1:6" s="28" customFormat="1" ht="15.95" customHeight="1" x14ac:dyDescent="0.2">
      <c r="A43" s="8" t="s">
        <v>222</v>
      </c>
      <c r="B43" s="26" t="s">
        <v>178</v>
      </c>
      <c r="C43" s="38"/>
      <c r="D43" s="28" t="s">
        <v>179</v>
      </c>
      <c r="E43" s="29">
        <v>-140405</v>
      </c>
      <c r="F43" s="3">
        <v>0</v>
      </c>
    </row>
    <row r="44" spans="1:6" s="28" customFormat="1" ht="15.95" customHeight="1" x14ac:dyDescent="0.2">
      <c r="A44" s="26"/>
      <c r="B44" s="26"/>
      <c r="C44" s="38"/>
      <c r="D44" s="32" t="s">
        <v>5</v>
      </c>
      <c r="E44" s="30">
        <f>SUBTOTAL(9,E38:E43)</f>
        <v>75750</v>
      </c>
      <c r="F44" s="30"/>
    </row>
    <row r="45" spans="1:6" s="28" customFormat="1" ht="15.95" customHeight="1" x14ac:dyDescent="0.2">
      <c r="A45" s="34"/>
      <c r="B45" s="31"/>
      <c r="C45" s="27"/>
      <c r="D45" s="32"/>
      <c r="E45" s="30"/>
    </row>
    <row r="46" spans="1:6" s="28" customFormat="1" ht="15.95" customHeight="1" thickBot="1" x14ac:dyDescent="0.25">
      <c r="A46" s="24"/>
      <c r="B46" s="26"/>
      <c r="C46" s="27"/>
      <c r="D46" s="49" t="s">
        <v>180</v>
      </c>
      <c r="E46" s="50">
        <f>E44</f>
        <v>75750</v>
      </c>
      <c r="F46" s="51"/>
    </row>
    <row r="47" spans="1:6" s="28" customFormat="1" ht="15.95" customHeight="1" thickTop="1" x14ac:dyDescent="0.2">
      <c r="A47" s="24"/>
      <c r="B47" s="26"/>
      <c r="C47" s="27"/>
      <c r="D47" s="49"/>
      <c r="E47" s="70"/>
      <c r="F47" s="51"/>
    </row>
    <row r="48" spans="1:6" s="28" customFormat="1" ht="15.95" customHeight="1" x14ac:dyDescent="0.2">
      <c r="A48" s="45" t="s">
        <v>109</v>
      </c>
      <c r="B48" s="45"/>
      <c r="C48" s="45"/>
      <c r="D48" s="45"/>
      <c r="E48" s="46" t="s">
        <v>0</v>
      </c>
      <c r="F48" s="46" t="s">
        <v>1</v>
      </c>
    </row>
    <row r="49" spans="1:6" s="28" customFormat="1" ht="15.95" customHeight="1" x14ac:dyDescent="0.2">
      <c r="A49" s="47"/>
      <c r="B49" s="47"/>
      <c r="C49" s="47"/>
      <c r="D49" s="47"/>
      <c r="E49" s="48" t="s">
        <v>2</v>
      </c>
      <c r="F49" s="48" t="s">
        <v>3</v>
      </c>
    </row>
    <row r="50" spans="1:6" s="28" customFormat="1" ht="15.95" customHeight="1" x14ac:dyDescent="0.2">
      <c r="A50" s="34"/>
      <c r="B50" s="31"/>
      <c r="E50" s="30"/>
    </row>
    <row r="51" spans="1:6" s="28" customFormat="1" ht="15.95" customHeight="1" x14ac:dyDescent="0.2">
      <c r="A51" s="25" t="s">
        <v>7</v>
      </c>
      <c r="B51" s="26"/>
      <c r="C51" s="27"/>
      <c r="E51" s="30"/>
      <c r="F51" s="30"/>
    </row>
    <row r="52" spans="1:6" s="28" customFormat="1" ht="15.95" customHeight="1" x14ac:dyDescent="0.2">
      <c r="A52" s="8" t="s">
        <v>223</v>
      </c>
      <c r="B52" s="8" t="s">
        <v>110</v>
      </c>
      <c r="C52" s="9"/>
      <c r="D52" s="10" t="s">
        <v>111</v>
      </c>
      <c r="E52" s="37">
        <v>34172</v>
      </c>
      <c r="F52" s="3">
        <v>54393</v>
      </c>
    </row>
    <row r="53" spans="1:6" s="28" customFormat="1" ht="15.95" customHeight="1" x14ac:dyDescent="0.2">
      <c r="A53" s="8" t="s">
        <v>224</v>
      </c>
      <c r="B53" s="8" t="s">
        <v>153</v>
      </c>
      <c r="C53" s="9"/>
      <c r="D53" s="10" t="s">
        <v>152</v>
      </c>
      <c r="E53" s="22">
        <v>78597</v>
      </c>
      <c r="F53" s="3">
        <f>281459+E53</f>
        <v>360056</v>
      </c>
    </row>
    <row r="54" spans="1:6" s="28" customFormat="1" ht="15.95" customHeight="1" x14ac:dyDescent="0.2">
      <c r="A54" s="26"/>
      <c r="B54" s="26"/>
      <c r="C54" s="27"/>
      <c r="D54" s="32" t="s">
        <v>5</v>
      </c>
      <c r="E54" s="30">
        <f>SUBTOTAL(9,E52:E53)</f>
        <v>112769</v>
      </c>
      <c r="F54" s="30"/>
    </row>
    <row r="55" spans="1:6" s="28" customFormat="1" ht="15.95" customHeight="1" x14ac:dyDescent="0.2">
      <c r="A55" s="25" t="s">
        <v>8</v>
      </c>
      <c r="B55" s="26"/>
      <c r="C55" s="38"/>
      <c r="E55" s="30"/>
      <c r="F55" s="30"/>
    </row>
    <row r="56" spans="1:6" s="28" customFormat="1" ht="15.95" customHeight="1" x14ac:dyDescent="0.2">
      <c r="A56" s="8" t="s">
        <v>225</v>
      </c>
      <c r="B56" s="26" t="s">
        <v>112</v>
      </c>
      <c r="C56" s="38"/>
      <c r="D56" s="28" t="s">
        <v>113</v>
      </c>
      <c r="E56" s="30">
        <v>5268</v>
      </c>
      <c r="F56" s="30">
        <f>150767+E56</f>
        <v>156035</v>
      </c>
    </row>
    <row r="57" spans="1:6" s="28" customFormat="1" ht="15.95" customHeight="1" x14ac:dyDescent="0.2">
      <c r="A57" s="8" t="s">
        <v>225</v>
      </c>
      <c r="B57" s="26" t="s">
        <v>118</v>
      </c>
      <c r="C57" s="38"/>
      <c r="D57" s="28" t="s">
        <v>114</v>
      </c>
      <c r="E57" s="29">
        <v>30</v>
      </c>
      <c r="F57" s="3">
        <v>30</v>
      </c>
    </row>
    <row r="58" spans="1:6" s="28" customFormat="1" ht="15.95" customHeight="1" x14ac:dyDescent="0.2">
      <c r="A58" s="8" t="s">
        <v>225</v>
      </c>
      <c r="B58" s="26" t="s">
        <v>119</v>
      </c>
      <c r="C58" s="38"/>
      <c r="D58" s="28" t="s">
        <v>115</v>
      </c>
      <c r="E58" s="29">
        <v>267</v>
      </c>
      <c r="F58" s="3">
        <f>11081+E58</f>
        <v>11348</v>
      </c>
    </row>
    <row r="59" spans="1:6" s="28" customFormat="1" ht="15.95" customHeight="1" x14ac:dyDescent="0.2">
      <c r="A59" s="8" t="s">
        <v>225</v>
      </c>
      <c r="B59" s="26" t="s">
        <v>120</v>
      </c>
      <c r="C59" s="38"/>
      <c r="D59" s="28" t="s">
        <v>116</v>
      </c>
      <c r="E59" s="29">
        <v>1438</v>
      </c>
      <c r="F59" s="3">
        <f>33231+E59</f>
        <v>34669</v>
      </c>
    </row>
    <row r="60" spans="1:6" s="28" customFormat="1" ht="15.95" customHeight="1" x14ac:dyDescent="0.2">
      <c r="A60" s="8" t="s">
        <v>225</v>
      </c>
      <c r="B60" s="26" t="s">
        <v>121</v>
      </c>
      <c r="C60" s="38"/>
      <c r="D60" s="28" t="s">
        <v>117</v>
      </c>
      <c r="E60" s="29">
        <v>2251</v>
      </c>
      <c r="F60" s="3">
        <f>26007+E60</f>
        <v>28258</v>
      </c>
    </row>
    <row r="61" spans="1:6" s="28" customFormat="1" ht="15.95" customHeight="1" x14ac:dyDescent="0.2">
      <c r="A61" s="8" t="s">
        <v>225</v>
      </c>
      <c r="B61" s="26" t="s">
        <v>122</v>
      </c>
      <c r="C61" s="38"/>
      <c r="D61" s="28" t="s">
        <v>123</v>
      </c>
      <c r="E61" s="29">
        <v>-7625</v>
      </c>
      <c r="F61" s="3">
        <f>34500+E61</f>
        <v>26875</v>
      </c>
    </row>
    <row r="62" spans="1:6" s="28" customFormat="1" ht="15.95" customHeight="1" x14ac:dyDescent="0.2">
      <c r="A62" s="8" t="s">
        <v>225</v>
      </c>
      <c r="B62" s="26" t="s">
        <v>124</v>
      </c>
      <c r="C62" s="38"/>
      <c r="D62" s="28" t="s">
        <v>125</v>
      </c>
      <c r="E62" s="29">
        <v>130</v>
      </c>
      <c r="F62" s="3">
        <f>968+E62</f>
        <v>1098</v>
      </c>
    </row>
    <row r="63" spans="1:6" s="28" customFormat="1" ht="15.95" customHeight="1" x14ac:dyDescent="0.2">
      <c r="A63" s="8" t="s">
        <v>225</v>
      </c>
      <c r="B63" s="26" t="s">
        <v>126</v>
      </c>
      <c r="C63" s="38"/>
      <c r="D63" s="28" t="s">
        <v>127</v>
      </c>
      <c r="E63" s="29">
        <v>-5000</v>
      </c>
      <c r="F63" s="3">
        <f>5000+E63</f>
        <v>0</v>
      </c>
    </row>
    <row r="64" spans="1:6" s="28" customFormat="1" ht="15.95" customHeight="1" x14ac:dyDescent="0.2">
      <c r="A64" s="8" t="s">
        <v>225</v>
      </c>
      <c r="B64" s="26" t="s">
        <v>128</v>
      </c>
      <c r="C64" s="38"/>
      <c r="D64" s="28" t="s">
        <v>129</v>
      </c>
      <c r="E64" s="29">
        <v>-800</v>
      </c>
      <c r="F64" s="3">
        <v>0</v>
      </c>
    </row>
    <row r="65" spans="1:6" s="28" customFormat="1" ht="15.95" customHeight="1" x14ac:dyDescent="0.2">
      <c r="A65" s="8" t="s">
        <v>225</v>
      </c>
      <c r="B65" s="26" t="s">
        <v>130</v>
      </c>
      <c r="C65" s="38"/>
      <c r="D65" s="28" t="s">
        <v>131</v>
      </c>
      <c r="E65" s="29">
        <v>-234</v>
      </c>
      <c r="F65" s="3">
        <f>1240+E65</f>
        <v>1006</v>
      </c>
    </row>
    <row r="66" spans="1:6" s="28" customFormat="1" ht="15.95" customHeight="1" x14ac:dyDescent="0.2">
      <c r="A66" s="8" t="s">
        <v>225</v>
      </c>
      <c r="B66" s="26" t="s">
        <v>132</v>
      </c>
      <c r="C66" s="38"/>
      <c r="D66" s="28" t="s">
        <v>136</v>
      </c>
      <c r="E66" s="29">
        <v>-162</v>
      </c>
      <c r="F66" s="3">
        <f>400+E66</f>
        <v>238</v>
      </c>
    </row>
    <row r="67" spans="1:6" ht="15.95" customHeight="1" x14ac:dyDescent="0.2">
      <c r="A67" s="8" t="s">
        <v>225</v>
      </c>
      <c r="B67" s="8" t="s">
        <v>133</v>
      </c>
      <c r="C67" s="21"/>
      <c r="D67" s="10" t="s">
        <v>137</v>
      </c>
      <c r="E67" s="37">
        <v>-383</v>
      </c>
      <c r="F67" s="3">
        <f>1325+E67</f>
        <v>942</v>
      </c>
    </row>
    <row r="68" spans="1:6" ht="15.95" customHeight="1" x14ac:dyDescent="0.2">
      <c r="A68" s="8" t="s">
        <v>225</v>
      </c>
      <c r="B68" s="8" t="s">
        <v>134</v>
      </c>
      <c r="C68" s="21"/>
      <c r="D68" s="10" t="s">
        <v>135</v>
      </c>
      <c r="E68" s="37">
        <f>80017+722</f>
        <v>80739</v>
      </c>
      <c r="F68" s="3">
        <f>3223990+E68</f>
        <v>3304729</v>
      </c>
    </row>
    <row r="69" spans="1:6" ht="15.95" customHeight="1" x14ac:dyDescent="0.2">
      <c r="A69" s="8" t="s">
        <v>225</v>
      </c>
      <c r="B69" s="8" t="s">
        <v>140</v>
      </c>
      <c r="C69" s="21"/>
      <c r="D69" s="10" t="s">
        <v>138</v>
      </c>
      <c r="E69" s="37">
        <v>54717</v>
      </c>
      <c r="F69" s="3">
        <f>225000+E69</f>
        <v>279717</v>
      </c>
    </row>
    <row r="70" spans="1:6" ht="15.95" customHeight="1" x14ac:dyDescent="0.2">
      <c r="A70" s="8" t="s">
        <v>225</v>
      </c>
      <c r="B70" s="8" t="s">
        <v>141</v>
      </c>
      <c r="C70" s="21"/>
      <c r="D70" s="10" t="s">
        <v>139</v>
      </c>
      <c r="E70" s="37">
        <v>-14113</v>
      </c>
      <c r="F70" s="3">
        <f>20000+E70</f>
        <v>5887</v>
      </c>
    </row>
    <row r="71" spans="1:6" ht="15.95" customHeight="1" x14ac:dyDescent="0.2">
      <c r="A71" s="8" t="s">
        <v>225</v>
      </c>
      <c r="B71" s="8" t="s">
        <v>142</v>
      </c>
      <c r="C71" s="21"/>
      <c r="D71" s="10" t="s">
        <v>143</v>
      </c>
      <c r="E71" s="37">
        <v>-243</v>
      </c>
      <c r="F71" s="3">
        <f>1200+E71</f>
        <v>957</v>
      </c>
    </row>
    <row r="72" spans="1:6" s="28" customFormat="1" ht="15.95" customHeight="1" x14ac:dyDescent="0.2">
      <c r="A72" s="8" t="s">
        <v>225</v>
      </c>
      <c r="B72" s="26" t="s">
        <v>144</v>
      </c>
      <c r="C72" s="38"/>
      <c r="D72" s="28" t="s">
        <v>145</v>
      </c>
      <c r="E72" s="29">
        <v>-2291</v>
      </c>
      <c r="F72" s="3">
        <f>3750+E72</f>
        <v>1459</v>
      </c>
    </row>
    <row r="73" spans="1:6" s="28" customFormat="1" ht="15.95" customHeight="1" x14ac:dyDescent="0.2">
      <c r="A73" s="8" t="s">
        <v>225</v>
      </c>
      <c r="B73" s="26" t="s">
        <v>146</v>
      </c>
      <c r="C73" s="38"/>
      <c r="D73" s="28" t="s">
        <v>147</v>
      </c>
      <c r="E73" s="29">
        <v>-219</v>
      </c>
      <c r="F73" s="3">
        <f>1500+E73</f>
        <v>1281</v>
      </c>
    </row>
    <row r="74" spans="1:6" s="28" customFormat="1" ht="15.95" customHeight="1" x14ac:dyDescent="0.2">
      <c r="A74" s="8" t="s">
        <v>225</v>
      </c>
      <c r="B74" s="26" t="s">
        <v>150</v>
      </c>
      <c r="C74" s="38"/>
      <c r="D74" s="28" t="s">
        <v>148</v>
      </c>
      <c r="E74" s="29">
        <v>-80</v>
      </c>
      <c r="F74" s="3">
        <f>2680+E74</f>
        <v>2600</v>
      </c>
    </row>
    <row r="75" spans="1:6" s="28" customFormat="1" ht="15.95" customHeight="1" x14ac:dyDescent="0.2">
      <c r="A75" s="8" t="s">
        <v>225</v>
      </c>
      <c r="B75" s="26" t="s">
        <v>151</v>
      </c>
      <c r="C75" s="38"/>
      <c r="D75" s="28" t="s">
        <v>149</v>
      </c>
      <c r="E75" s="33">
        <v>-921</v>
      </c>
      <c r="F75" s="3">
        <f>2050+E75</f>
        <v>1129</v>
      </c>
    </row>
    <row r="76" spans="1:6" s="28" customFormat="1" ht="15.95" customHeight="1" x14ac:dyDescent="0.2">
      <c r="A76" s="26"/>
      <c r="B76" s="26"/>
      <c r="C76" s="38"/>
      <c r="D76" s="32" t="s">
        <v>5</v>
      </c>
      <c r="E76" s="30">
        <f>SUBTOTAL(9,E56:E75)</f>
        <v>112769</v>
      </c>
      <c r="F76" s="30"/>
    </row>
    <row r="77" spans="1:6" s="28" customFormat="1" ht="15.95" customHeight="1" x14ac:dyDescent="0.2">
      <c r="A77" s="34"/>
      <c r="B77" s="31"/>
      <c r="C77" s="27"/>
      <c r="D77" s="32"/>
      <c r="E77" s="30"/>
    </row>
    <row r="78" spans="1:6" s="28" customFormat="1" ht="15.95" customHeight="1" thickBot="1" x14ac:dyDescent="0.25">
      <c r="A78" s="24"/>
      <c r="B78" s="26"/>
      <c r="C78" s="27"/>
      <c r="D78" s="49" t="s">
        <v>181</v>
      </c>
      <c r="E78" s="50">
        <f>E76</f>
        <v>112769</v>
      </c>
      <c r="F78" s="51"/>
    </row>
    <row r="79" spans="1:6" s="28" customFormat="1" ht="15.95" customHeight="1" thickTop="1" x14ac:dyDescent="0.2">
      <c r="A79" s="26"/>
      <c r="B79" s="26"/>
      <c r="C79" s="27"/>
      <c r="E79" s="30"/>
      <c r="F79" s="30"/>
    </row>
    <row r="80" spans="1:6" s="28" customFormat="1" ht="15.95" customHeight="1" x14ac:dyDescent="0.2">
      <c r="A80" s="26"/>
      <c r="B80" s="26"/>
      <c r="C80" s="27"/>
      <c r="E80" s="30"/>
      <c r="F80" s="30"/>
    </row>
    <row r="81" spans="1:6" ht="15.95" customHeight="1" x14ac:dyDescent="0.2">
      <c r="A81" s="53" t="s">
        <v>10</v>
      </c>
      <c r="B81" s="53"/>
      <c r="C81" s="53"/>
      <c r="D81" s="53"/>
      <c r="E81" s="13" t="s">
        <v>0</v>
      </c>
      <c r="F81" s="13" t="s">
        <v>1</v>
      </c>
    </row>
    <row r="82" spans="1:6" ht="15.95" customHeight="1" x14ac:dyDescent="0.2">
      <c r="A82" s="54"/>
      <c r="B82" s="54"/>
      <c r="C82" s="54"/>
      <c r="D82" s="54"/>
      <c r="E82" s="15" t="s">
        <v>2</v>
      </c>
      <c r="F82" s="15" t="s">
        <v>3</v>
      </c>
    </row>
    <row r="83" spans="1:6" ht="15.95" customHeight="1" x14ac:dyDescent="0.2">
      <c r="A83" s="23" t="s">
        <v>12</v>
      </c>
      <c r="B83" s="55"/>
      <c r="C83" s="55"/>
      <c r="D83" s="55"/>
      <c r="E83" s="17"/>
      <c r="F83" s="17"/>
    </row>
    <row r="84" spans="1:6" ht="15.95" customHeight="1" x14ac:dyDescent="0.2">
      <c r="A84" s="23"/>
      <c r="B84" s="55"/>
      <c r="C84" s="55"/>
      <c r="D84" s="55"/>
      <c r="E84" s="17"/>
      <c r="F84" s="17"/>
    </row>
    <row r="85" spans="1:6" s="28" customFormat="1" ht="15.95" customHeight="1" x14ac:dyDescent="0.2">
      <c r="A85" s="67" t="s">
        <v>203</v>
      </c>
      <c r="B85" s="26"/>
      <c r="C85" s="27"/>
      <c r="D85" s="49"/>
      <c r="E85" s="30"/>
      <c r="F85" s="30"/>
    </row>
    <row r="86" spans="1:6" s="28" customFormat="1" ht="15.95" customHeight="1" x14ac:dyDescent="0.2">
      <c r="A86" s="27"/>
      <c r="B86" s="26"/>
      <c r="C86" s="27"/>
      <c r="D86" s="49"/>
      <c r="E86" s="30"/>
      <c r="F86" s="30"/>
    </row>
    <row r="87" spans="1:6" s="28" customFormat="1" ht="15.95" customHeight="1" x14ac:dyDescent="0.2">
      <c r="A87" s="25" t="s">
        <v>7</v>
      </c>
      <c r="B87" s="26"/>
      <c r="C87" s="27"/>
      <c r="D87" s="49"/>
      <c r="E87" s="69"/>
      <c r="F87" s="30"/>
    </row>
    <row r="88" spans="1:6" s="28" customFormat="1" ht="15.95" customHeight="1" x14ac:dyDescent="0.2">
      <c r="A88" s="26" t="s">
        <v>197</v>
      </c>
      <c r="B88" s="26" t="s">
        <v>198</v>
      </c>
      <c r="C88" s="26" t="s">
        <v>199</v>
      </c>
      <c r="D88" s="68" t="s">
        <v>200</v>
      </c>
      <c r="E88" s="22">
        <v>24295.01</v>
      </c>
      <c r="F88" s="30">
        <f>1240687+E88</f>
        <v>1264982.01</v>
      </c>
    </row>
    <row r="89" spans="1:6" s="28" customFormat="1" ht="15.95" customHeight="1" x14ac:dyDescent="0.2">
      <c r="D89" s="32" t="s">
        <v>5</v>
      </c>
      <c r="E89" s="30">
        <f>SUM(E88:E88)</f>
        <v>24295.01</v>
      </c>
      <c r="F89" s="30"/>
    </row>
    <row r="90" spans="1:6" s="28" customFormat="1" ht="15.95" customHeight="1" x14ac:dyDescent="0.2">
      <c r="A90" s="25" t="s">
        <v>11</v>
      </c>
      <c r="B90" s="26"/>
      <c r="C90" s="27"/>
      <c r="E90" s="30"/>
      <c r="F90" s="30"/>
    </row>
    <row r="91" spans="1:6" s="28" customFormat="1" ht="15.95" customHeight="1" x14ac:dyDescent="0.2">
      <c r="A91" s="26" t="s">
        <v>201</v>
      </c>
      <c r="B91" s="26" t="s">
        <v>202</v>
      </c>
      <c r="C91" s="26" t="s">
        <v>199</v>
      </c>
      <c r="D91" s="68" t="s">
        <v>102</v>
      </c>
      <c r="E91" s="22">
        <v>24295.01</v>
      </c>
      <c r="F91" s="30">
        <f>18015884+E91</f>
        <v>18040179.010000002</v>
      </c>
    </row>
    <row r="92" spans="1:6" s="28" customFormat="1" ht="15.95" customHeight="1" x14ac:dyDescent="0.2">
      <c r="A92" s="26"/>
      <c r="B92" s="26"/>
      <c r="C92" s="26"/>
      <c r="D92" s="32" t="s">
        <v>5</v>
      </c>
      <c r="E92" s="30">
        <f>SUBTOTAL(9,E91)</f>
        <v>24295.01</v>
      </c>
      <c r="F92" s="30"/>
    </row>
    <row r="93" spans="1:6" ht="15.95" customHeight="1" x14ac:dyDescent="0.2">
      <c r="A93" s="53" t="s">
        <v>218</v>
      </c>
      <c r="B93" s="53"/>
      <c r="C93" s="53"/>
      <c r="D93" s="53"/>
      <c r="E93" s="13" t="s">
        <v>0</v>
      </c>
      <c r="F93" s="13" t="s">
        <v>1</v>
      </c>
    </row>
    <row r="94" spans="1:6" ht="15.95" customHeight="1" x14ac:dyDescent="0.2">
      <c r="A94" s="54"/>
      <c r="B94" s="54"/>
      <c r="C94" s="54"/>
      <c r="D94" s="54"/>
      <c r="E94" s="15" t="s">
        <v>2</v>
      </c>
      <c r="F94" s="15" t="s">
        <v>3</v>
      </c>
    </row>
    <row r="95" spans="1:6" ht="15.95" customHeight="1" x14ac:dyDescent="0.2">
      <c r="A95" s="23"/>
      <c r="B95" s="55"/>
      <c r="C95" s="55"/>
      <c r="D95" s="55"/>
      <c r="E95" s="17"/>
      <c r="F95" s="17"/>
    </row>
    <row r="96" spans="1:6" ht="15.95" customHeight="1" x14ac:dyDescent="0.2">
      <c r="A96" s="56" t="s">
        <v>196</v>
      </c>
      <c r="B96" s="5"/>
      <c r="C96" s="35"/>
      <c r="D96" s="43"/>
      <c r="E96" s="1"/>
      <c r="F96" s="2"/>
    </row>
    <row r="97" spans="1:6" ht="15.95" customHeight="1" x14ac:dyDescent="0.2">
      <c r="A97" s="41"/>
      <c r="B97" s="5"/>
      <c r="C97" s="35"/>
      <c r="D97" s="43"/>
      <c r="E97" s="1"/>
      <c r="F97" s="2"/>
    </row>
    <row r="98" spans="1:6" ht="15.95" customHeight="1" x14ac:dyDescent="0.2">
      <c r="A98" s="40" t="s">
        <v>7</v>
      </c>
      <c r="D98" s="52"/>
      <c r="E98" s="1"/>
    </row>
    <row r="99" spans="1:6" ht="15.95" customHeight="1" x14ac:dyDescent="0.2">
      <c r="A99" s="8" t="s">
        <v>166</v>
      </c>
      <c r="B99" s="8" t="s">
        <v>42</v>
      </c>
      <c r="C99" s="8" t="s">
        <v>167</v>
      </c>
      <c r="D99" s="59" t="s">
        <v>44</v>
      </c>
      <c r="E99" s="22">
        <v>450000</v>
      </c>
      <c r="F99" s="3">
        <f>E99</f>
        <v>450000</v>
      </c>
    </row>
    <row r="100" spans="1:6" ht="15.95" customHeight="1" x14ac:dyDescent="0.2">
      <c r="A100" s="10"/>
      <c r="B100" s="10"/>
      <c r="C100" s="10"/>
      <c r="D100" s="39" t="s">
        <v>5</v>
      </c>
      <c r="E100" s="37">
        <f>SUBTOTAL(9,E99:E99)</f>
        <v>450000</v>
      </c>
    </row>
    <row r="101" spans="1:6" ht="15.95" customHeight="1" x14ac:dyDescent="0.2">
      <c r="A101" s="20" t="s">
        <v>11</v>
      </c>
      <c r="D101" s="36"/>
      <c r="E101" s="37"/>
    </row>
    <row r="102" spans="1:6" ht="15.95" customHeight="1" x14ac:dyDescent="0.2">
      <c r="A102" s="8" t="s">
        <v>168</v>
      </c>
      <c r="B102" s="8" t="s">
        <v>37</v>
      </c>
      <c r="C102" s="8" t="s">
        <v>167</v>
      </c>
      <c r="D102" s="57" t="s">
        <v>195</v>
      </c>
      <c r="E102" s="22">
        <v>450000</v>
      </c>
      <c r="F102" s="3">
        <f>E102</f>
        <v>450000</v>
      </c>
    </row>
    <row r="103" spans="1:6" ht="15.95" customHeight="1" x14ac:dyDescent="0.2">
      <c r="A103" s="4"/>
      <c r="B103" s="4"/>
      <c r="C103" s="4"/>
      <c r="D103" s="39" t="s">
        <v>5</v>
      </c>
      <c r="E103" s="37">
        <f>SUBTOTAL(9,E102:E102)</f>
        <v>450000</v>
      </c>
    </row>
    <row r="104" spans="1:6" ht="15.95" customHeight="1" x14ac:dyDescent="0.2">
      <c r="A104" s="4"/>
      <c r="B104" s="4"/>
      <c r="C104" s="4"/>
      <c r="D104" s="39"/>
      <c r="E104" s="37"/>
    </row>
    <row r="105" spans="1:6" ht="15.95" customHeight="1" x14ac:dyDescent="0.2">
      <c r="A105" s="56" t="s">
        <v>219</v>
      </c>
      <c r="B105" s="5"/>
      <c r="C105" s="35"/>
      <c r="D105" s="43"/>
      <c r="E105" s="1"/>
      <c r="F105" s="2"/>
    </row>
    <row r="106" spans="1:6" ht="15.95" customHeight="1" x14ac:dyDescent="0.2">
      <c r="A106" s="41"/>
      <c r="B106" s="5"/>
      <c r="C106" s="35"/>
      <c r="D106" s="43"/>
      <c r="E106" s="1"/>
      <c r="F106" s="2"/>
    </row>
    <row r="107" spans="1:6" ht="15.95" customHeight="1" x14ac:dyDescent="0.2">
      <c r="A107" s="40" t="s">
        <v>7</v>
      </c>
      <c r="D107" s="52"/>
      <c r="E107" s="1"/>
    </row>
    <row r="108" spans="1:6" ht="15.95" customHeight="1" x14ac:dyDescent="0.2">
      <c r="A108" s="8" t="s">
        <v>166</v>
      </c>
      <c r="B108" s="8" t="s">
        <v>42</v>
      </c>
      <c r="C108" s="8" t="s">
        <v>220</v>
      </c>
      <c r="D108" s="59" t="s">
        <v>44</v>
      </c>
      <c r="E108" s="22">
        <v>105000</v>
      </c>
      <c r="F108" s="3">
        <f>E108</f>
        <v>105000</v>
      </c>
    </row>
    <row r="109" spans="1:6" ht="15.95" customHeight="1" x14ac:dyDescent="0.2">
      <c r="A109" s="10"/>
      <c r="B109" s="10"/>
      <c r="C109" s="10"/>
      <c r="D109" s="39" t="s">
        <v>5</v>
      </c>
      <c r="E109" s="37">
        <f>SUBTOTAL(9,E108:E108)</f>
        <v>105000</v>
      </c>
    </row>
    <row r="110" spans="1:6" ht="15.95" customHeight="1" x14ac:dyDescent="0.2">
      <c r="A110" s="20" t="s">
        <v>11</v>
      </c>
      <c r="D110" s="36"/>
      <c r="E110" s="37"/>
    </row>
    <row r="111" spans="1:6" ht="15.95" customHeight="1" x14ac:dyDescent="0.2">
      <c r="A111" s="8" t="s">
        <v>168</v>
      </c>
      <c r="B111" s="8" t="s">
        <v>37</v>
      </c>
      <c r="C111" s="8" t="s">
        <v>220</v>
      </c>
      <c r="D111" s="57" t="s">
        <v>195</v>
      </c>
      <c r="E111" s="22">
        <v>105000</v>
      </c>
      <c r="F111" s="3">
        <f>E111</f>
        <v>105000</v>
      </c>
    </row>
    <row r="112" spans="1:6" ht="15.95" customHeight="1" x14ac:dyDescent="0.2">
      <c r="A112" s="4"/>
      <c r="B112" s="4"/>
      <c r="C112" s="4"/>
      <c r="D112" s="39" t="s">
        <v>5</v>
      </c>
      <c r="E112" s="37">
        <f>SUBTOTAL(9,E111:E111)</f>
        <v>105000</v>
      </c>
    </row>
    <row r="113" spans="1:6" ht="15.95" customHeight="1" x14ac:dyDescent="0.2">
      <c r="A113" s="4"/>
      <c r="B113" s="4"/>
      <c r="C113" s="4"/>
      <c r="D113" s="39"/>
      <c r="E113" s="37"/>
    </row>
    <row r="114" spans="1:6" ht="15.95" customHeight="1" x14ac:dyDescent="0.2">
      <c r="A114" s="56" t="s">
        <v>236</v>
      </c>
      <c r="B114" s="5"/>
      <c r="C114" s="35"/>
      <c r="D114" s="43"/>
      <c r="E114" s="1"/>
      <c r="F114" s="2"/>
    </row>
    <row r="115" spans="1:6" ht="15.95" customHeight="1" x14ac:dyDescent="0.2">
      <c r="A115" s="41"/>
      <c r="B115" s="5"/>
      <c r="C115" s="35"/>
      <c r="D115" s="43"/>
      <c r="E115" s="1"/>
      <c r="F115" s="2"/>
    </row>
    <row r="116" spans="1:6" ht="15.95" customHeight="1" x14ac:dyDescent="0.2">
      <c r="A116" s="40" t="s">
        <v>7</v>
      </c>
      <c r="D116" s="52"/>
      <c r="E116" s="1"/>
    </row>
    <row r="117" spans="1:6" ht="15.95" customHeight="1" x14ac:dyDescent="0.2">
      <c r="A117" s="8" t="s">
        <v>194</v>
      </c>
      <c r="B117" s="8" t="s">
        <v>42</v>
      </c>
      <c r="C117" s="8" t="s">
        <v>192</v>
      </c>
      <c r="D117" s="59" t="s">
        <v>44</v>
      </c>
      <c r="E117" s="22">
        <v>50000</v>
      </c>
      <c r="F117" s="3">
        <f>E117</f>
        <v>50000</v>
      </c>
    </row>
    <row r="118" spans="1:6" ht="15.95" customHeight="1" x14ac:dyDescent="0.2">
      <c r="A118" s="10"/>
      <c r="B118" s="10"/>
      <c r="C118" s="10"/>
      <c r="D118" s="39" t="s">
        <v>5</v>
      </c>
      <c r="E118" s="37">
        <f>SUBTOTAL(9,E117:E117)</f>
        <v>50000</v>
      </c>
    </row>
    <row r="119" spans="1:6" ht="15.95" customHeight="1" x14ac:dyDescent="0.2">
      <c r="A119" s="20" t="s">
        <v>11</v>
      </c>
      <c r="D119" s="36"/>
      <c r="E119" s="37"/>
    </row>
    <row r="120" spans="1:6" ht="15.95" customHeight="1" x14ac:dyDescent="0.2">
      <c r="A120" s="8" t="s">
        <v>191</v>
      </c>
      <c r="B120" s="8" t="s">
        <v>37</v>
      </c>
      <c r="C120" s="8" t="s">
        <v>192</v>
      </c>
      <c r="D120" s="57" t="s">
        <v>195</v>
      </c>
      <c r="E120" s="22">
        <v>50000</v>
      </c>
      <c r="F120" s="3">
        <v>100000</v>
      </c>
    </row>
    <row r="121" spans="1:6" ht="15.95" customHeight="1" x14ac:dyDescent="0.2">
      <c r="A121" s="4"/>
      <c r="B121" s="4"/>
      <c r="C121" s="4"/>
      <c r="D121" s="39" t="s">
        <v>5</v>
      </c>
      <c r="E121" s="37">
        <f>SUBTOTAL(9,E120:E120)</f>
        <v>50000</v>
      </c>
    </row>
    <row r="122" spans="1:6" ht="15.95" customHeight="1" x14ac:dyDescent="0.2">
      <c r="A122" s="56" t="s">
        <v>40</v>
      </c>
      <c r="D122" s="52"/>
      <c r="E122" s="37"/>
    </row>
    <row r="123" spans="1:6" ht="15.95" customHeight="1" x14ac:dyDescent="0.2">
      <c r="A123" s="9"/>
      <c r="D123" s="52"/>
      <c r="E123" s="37"/>
    </row>
    <row r="124" spans="1:6" ht="15.95" customHeight="1" x14ac:dyDescent="0.2">
      <c r="A124" s="40" t="s">
        <v>7</v>
      </c>
      <c r="D124" s="52"/>
      <c r="E124" s="1"/>
    </row>
    <row r="125" spans="1:6" ht="15.95" customHeight="1" x14ac:dyDescent="0.2">
      <c r="A125" s="8" t="s">
        <v>41</v>
      </c>
      <c r="B125" s="8" t="s">
        <v>42</v>
      </c>
      <c r="C125" s="8" t="s">
        <v>43</v>
      </c>
      <c r="D125" s="59" t="s">
        <v>44</v>
      </c>
      <c r="E125" s="37">
        <v>4367</v>
      </c>
      <c r="F125" s="3">
        <f>E125</f>
        <v>4367</v>
      </c>
    </row>
    <row r="126" spans="1:6" ht="15.95" customHeight="1" x14ac:dyDescent="0.2">
      <c r="A126" s="8" t="s">
        <v>41</v>
      </c>
      <c r="B126" s="8" t="s">
        <v>45</v>
      </c>
      <c r="C126" s="8" t="s">
        <v>43</v>
      </c>
      <c r="D126" s="59" t="s">
        <v>46</v>
      </c>
      <c r="E126" s="37">
        <v>39302</v>
      </c>
      <c r="F126" s="3">
        <f>E126</f>
        <v>39302</v>
      </c>
    </row>
    <row r="127" spans="1:6" ht="15.95" customHeight="1" x14ac:dyDescent="0.2">
      <c r="A127" s="8" t="s">
        <v>41</v>
      </c>
      <c r="B127" s="8" t="s">
        <v>47</v>
      </c>
      <c r="C127" s="8" t="s">
        <v>43</v>
      </c>
      <c r="D127" s="57" t="s">
        <v>48</v>
      </c>
      <c r="E127" s="22">
        <v>111831</v>
      </c>
      <c r="F127" s="3">
        <f>E127</f>
        <v>111831</v>
      </c>
    </row>
    <row r="128" spans="1:6" ht="15.95" customHeight="1" x14ac:dyDescent="0.2">
      <c r="B128" s="10"/>
      <c r="C128" s="10"/>
      <c r="D128" s="39" t="s">
        <v>5</v>
      </c>
      <c r="E128" s="37">
        <f>SUM(E125:E127)</f>
        <v>155500</v>
      </c>
    </row>
    <row r="129" spans="1:6" ht="15.95" customHeight="1" x14ac:dyDescent="0.2">
      <c r="A129" s="40" t="s">
        <v>11</v>
      </c>
      <c r="D129" s="36"/>
      <c r="E129" s="37"/>
    </row>
    <row r="130" spans="1:6" ht="15.95" customHeight="1" x14ac:dyDescent="0.2">
      <c r="A130" s="8" t="s">
        <v>49</v>
      </c>
      <c r="B130" s="8" t="s">
        <v>50</v>
      </c>
      <c r="C130" s="8" t="s">
        <v>43</v>
      </c>
      <c r="D130" s="57" t="s">
        <v>51</v>
      </c>
      <c r="E130" s="22">
        <v>155500</v>
      </c>
      <c r="F130" s="3">
        <f>E130</f>
        <v>155500</v>
      </c>
    </row>
    <row r="131" spans="1:6" ht="15.95" customHeight="1" x14ac:dyDescent="0.2">
      <c r="A131" s="5"/>
      <c r="C131" s="8"/>
      <c r="D131" s="39" t="s">
        <v>5</v>
      </c>
      <c r="E131" s="37">
        <f>SUBTOTAL(9,E130)</f>
        <v>155500</v>
      </c>
    </row>
    <row r="132" spans="1:6" ht="15.95" customHeight="1" x14ac:dyDescent="0.2">
      <c r="A132" s="53" t="s">
        <v>218</v>
      </c>
      <c r="B132" s="53"/>
      <c r="C132" s="53"/>
      <c r="D132" s="53"/>
      <c r="E132" s="13" t="s">
        <v>0</v>
      </c>
      <c r="F132" s="13" t="s">
        <v>1</v>
      </c>
    </row>
    <row r="133" spans="1:6" ht="15.95" customHeight="1" x14ac:dyDescent="0.2">
      <c r="A133" s="54"/>
      <c r="B133" s="54"/>
      <c r="C133" s="54"/>
      <c r="D133" s="54"/>
      <c r="E133" s="15" t="s">
        <v>2</v>
      </c>
      <c r="F133" s="15" t="s">
        <v>3</v>
      </c>
    </row>
    <row r="134" spans="1:6" ht="15.95" customHeight="1" x14ac:dyDescent="0.2">
      <c r="A134" s="55"/>
      <c r="B134" s="55"/>
      <c r="C134" s="55"/>
      <c r="D134" s="55"/>
      <c r="E134" s="17"/>
      <c r="F134" s="17"/>
    </row>
    <row r="135" spans="1:6" ht="15.95" customHeight="1" x14ac:dyDescent="0.2">
      <c r="A135" s="56" t="s">
        <v>228</v>
      </c>
      <c r="D135" s="52"/>
      <c r="E135" s="37"/>
    </row>
    <row r="136" spans="1:6" ht="15.95" customHeight="1" x14ac:dyDescent="0.2">
      <c r="A136" s="9"/>
      <c r="D136" s="52"/>
      <c r="E136" s="37"/>
    </row>
    <row r="137" spans="1:6" ht="15.95" customHeight="1" x14ac:dyDescent="0.2">
      <c r="A137" s="40" t="s">
        <v>7</v>
      </c>
      <c r="D137" s="52"/>
      <c r="E137" s="1"/>
    </row>
    <row r="138" spans="1:6" ht="15.95" customHeight="1" x14ac:dyDescent="0.2">
      <c r="A138" s="8" t="s">
        <v>229</v>
      </c>
      <c r="B138" s="8" t="s">
        <v>42</v>
      </c>
      <c r="C138" s="8" t="s">
        <v>227</v>
      </c>
      <c r="D138" s="59" t="s">
        <v>44</v>
      </c>
      <c r="E138" s="22">
        <v>100000</v>
      </c>
      <c r="F138" s="3">
        <f>E138</f>
        <v>100000</v>
      </c>
    </row>
    <row r="139" spans="1:6" ht="15.95" customHeight="1" x14ac:dyDescent="0.2">
      <c r="B139" s="10"/>
      <c r="C139" s="10"/>
      <c r="D139" s="39" t="s">
        <v>5</v>
      </c>
      <c r="E139" s="37">
        <f>SUM(E138:E138)</f>
        <v>100000</v>
      </c>
    </row>
    <row r="140" spans="1:6" ht="15.95" customHeight="1" x14ac:dyDescent="0.2">
      <c r="A140" s="40" t="s">
        <v>11</v>
      </c>
      <c r="D140" s="36"/>
      <c r="E140" s="37"/>
    </row>
    <row r="141" spans="1:6" ht="15.95" customHeight="1" x14ac:dyDescent="0.2">
      <c r="A141" s="8" t="s">
        <v>230</v>
      </c>
      <c r="B141" s="8" t="s">
        <v>37</v>
      </c>
      <c r="C141" s="8" t="s">
        <v>227</v>
      </c>
      <c r="D141" s="57" t="s">
        <v>195</v>
      </c>
      <c r="E141" s="22">
        <v>100000</v>
      </c>
      <c r="F141" s="3">
        <f>E141</f>
        <v>100000</v>
      </c>
    </row>
    <row r="142" spans="1:6" ht="15.95" customHeight="1" x14ac:dyDescent="0.2">
      <c r="A142" s="5"/>
      <c r="C142" s="8"/>
      <c r="D142" s="39" t="s">
        <v>5</v>
      </c>
      <c r="E142" s="37">
        <f>SUBTOTAL(9,E141)</f>
        <v>100000</v>
      </c>
    </row>
    <row r="143" spans="1:6" ht="15.95" customHeight="1" x14ac:dyDescent="0.2">
      <c r="A143" s="5"/>
      <c r="C143" s="8"/>
      <c r="D143" s="39"/>
      <c r="E143" s="37"/>
    </row>
    <row r="144" spans="1:6" ht="15.95" customHeight="1" x14ac:dyDescent="0.2">
      <c r="A144" s="56" t="s">
        <v>57</v>
      </c>
      <c r="B144" s="5"/>
      <c r="C144" s="35"/>
      <c r="D144" s="43"/>
      <c r="E144" s="1"/>
      <c r="F144" s="2"/>
    </row>
    <row r="145" spans="1:8" ht="15.95" customHeight="1" x14ac:dyDescent="0.2">
      <c r="A145" s="41"/>
      <c r="B145" s="5"/>
      <c r="C145" s="35"/>
      <c r="D145" s="43"/>
      <c r="E145" s="1"/>
      <c r="F145" s="2"/>
    </row>
    <row r="146" spans="1:8" ht="15.95" customHeight="1" x14ac:dyDescent="0.2">
      <c r="A146" s="40" t="s">
        <v>7</v>
      </c>
      <c r="D146" s="52"/>
      <c r="E146" s="1"/>
    </row>
    <row r="147" spans="1:8" ht="15.95" customHeight="1" x14ac:dyDescent="0.2">
      <c r="A147" s="8" t="s">
        <v>52</v>
      </c>
      <c r="B147" s="8" t="s">
        <v>42</v>
      </c>
      <c r="C147" s="8" t="s">
        <v>226</v>
      </c>
      <c r="D147" s="59" t="s">
        <v>44</v>
      </c>
      <c r="E147" s="22">
        <v>-4367</v>
      </c>
      <c r="F147" s="3">
        <f>112750.98-4367</f>
        <v>108383.98</v>
      </c>
    </row>
    <row r="148" spans="1:8" ht="15.95" customHeight="1" x14ac:dyDescent="0.2">
      <c r="A148" s="10"/>
      <c r="B148" s="10"/>
      <c r="C148" s="10"/>
      <c r="D148" s="39" t="s">
        <v>5</v>
      </c>
      <c r="E148" s="37">
        <f>SUBTOTAL(9,E147)</f>
        <v>-4367</v>
      </c>
    </row>
    <row r="149" spans="1:8" ht="15.95" customHeight="1" x14ac:dyDescent="0.2">
      <c r="A149" s="20" t="s">
        <v>11</v>
      </c>
      <c r="D149" s="36"/>
      <c r="E149" s="37"/>
    </row>
    <row r="150" spans="1:8" ht="15.95" customHeight="1" x14ac:dyDescent="0.2">
      <c r="A150" s="8" t="s">
        <v>53</v>
      </c>
      <c r="B150" s="8" t="s">
        <v>54</v>
      </c>
      <c r="C150" s="8" t="s">
        <v>226</v>
      </c>
      <c r="D150" s="57" t="s">
        <v>100</v>
      </c>
      <c r="E150" s="22">
        <v>-4367</v>
      </c>
      <c r="F150" s="3">
        <f>122590.98-4367</f>
        <v>118223.98</v>
      </c>
    </row>
    <row r="151" spans="1:8" ht="15.95" customHeight="1" x14ac:dyDescent="0.2">
      <c r="A151" s="4"/>
      <c r="B151" s="4"/>
      <c r="C151" s="4"/>
      <c r="D151" s="39" t="s">
        <v>5</v>
      </c>
      <c r="E151" s="37">
        <f>SUBTOTAL(9,E150:E150)</f>
        <v>-4367</v>
      </c>
    </row>
    <row r="152" spans="1:8" ht="15.95" customHeight="1" x14ac:dyDescent="0.2">
      <c r="A152" s="56"/>
      <c r="B152" s="5"/>
      <c r="C152" s="35"/>
      <c r="D152" s="43"/>
      <c r="E152" s="1"/>
      <c r="F152" s="2"/>
    </row>
    <row r="153" spans="1:8" ht="15.95" customHeight="1" x14ac:dyDescent="0.2">
      <c r="A153" s="42" t="s">
        <v>20</v>
      </c>
      <c r="B153" s="5"/>
      <c r="C153" s="35"/>
      <c r="D153" s="43"/>
      <c r="E153" s="1"/>
      <c r="F153" s="2"/>
    </row>
    <row r="154" spans="1:8" ht="15.95" customHeight="1" x14ac:dyDescent="0.2">
      <c r="A154" s="56"/>
      <c r="B154" s="5"/>
      <c r="C154" s="35"/>
      <c r="D154" s="43"/>
      <c r="E154" s="1"/>
      <c r="F154" s="2"/>
    </row>
    <row r="155" spans="1:8" ht="15.95" customHeight="1" x14ac:dyDescent="0.2">
      <c r="A155" s="67" t="s">
        <v>21</v>
      </c>
      <c r="B155" s="5"/>
      <c r="C155" s="35"/>
      <c r="D155" s="43"/>
      <c r="E155" s="1"/>
      <c r="F155" s="2"/>
    </row>
    <row r="156" spans="1:8" ht="15.95" customHeight="1" x14ac:dyDescent="0.2">
      <c r="A156" s="67"/>
      <c r="B156" s="5"/>
      <c r="C156" s="35"/>
      <c r="D156" s="43"/>
      <c r="E156" s="1"/>
      <c r="F156" s="2"/>
    </row>
    <row r="157" spans="1:8" ht="15.95" customHeight="1" x14ac:dyDescent="0.2">
      <c r="A157" s="40" t="s">
        <v>7</v>
      </c>
      <c r="D157" s="52"/>
      <c r="E157" s="1"/>
    </row>
    <row r="158" spans="1:8" ht="15.95" customHeight="1" x14ac:dyDescent="0.2">
      <c r="A158" s="26" t="s">
        <v>22</v>
      </c>
      <c r="B158" s="26" t="s">
        <v>23</v>
      </c>
      <c r="C158" s="26" t="s">
        <v>24</v>
      </c>
      <c r="D158" s="68" t="s">
        <v>27</v>
      </c>
      <c r="E158" s="22">
        <v>-20000</v>
      </c>
      <c r="F158" s="3">
        <v>0</v>
      </c>
      <c r="H158" s="73"/>
    </row>
    <row r="159" spans="1:8" ht="15.95" customHeight="1" x14ac:dyDescent="0.2">
      <c r="A159" s="10"/>
      <c r="B159" s="10"/>
      <c r="C159" s="10"/>
      <c r="D159" s="39" t="s">
        <v>5</v>
      </c>
      <c r="E159" s="37">
        <f>SUBTOTAL(9,E158:E158)</f>
        <v>-20000</v>
      </c>
    </row>
    <row r="160" spans="1:8" ht="15.95" customHeight="1" x14ac:dyDescent="0.2">
      <c r="A160" s="20" t="s">
        <v>11</v>
      </c>
      <c r="D160" s="36"/>
      <c r="E160" s="37"/>
    </row>
    <row r="161" spans="1:7" ht="15.95" customHeight="1" x14ac:dyDescent="0.2">
      <c r="A161" s="26" t="s">
        <v>25</v>
      </c>
      <c r="B161" s="26" t="s">
        <v>26</v>
      </c>
      <c r="C161" s="26" t="s">
        <v>24</v>
      </c>
      <c r="D161" s="68" t="s">
        <v>28</v>
      </c>
      <c r="E161" s="22">
        <v>-20000</v>
      </c>
      <c r="F161" s="3">
        <v>0</v>
      </c>
    </row>
    <row r="162" spans="1:7" ht="15.95" customHeight="1" x14ac:dyDescent="0.2">
      <c r="A162" s="4"/>
      <c r="B162" s="4"/>
      <c r="C162" s="4"/>
      <c r="D162" s="39" t="s">
        <v>5</v>
      </c>
      <c r="E162" s="37">
        <f>SUBTOTAL(9,E161:E161)</f>
        <v>-20000</v>
      </c>
    </row>
    <row r="163" spans="1:7" ht="15.95" customHeight="1" x14ac:dyDescent="0.2">
      <c r="A163" s="55"/>
      <c r="B163" s="55"/>
      <c r="C163" s="55"/>
      <c r="D163" s="55"/>
      <c r="E163" s="17"/>
      <c r="F163" s="17"/>
    </row>
    <row r="164" spans="1:7" ht="15.95" customHeight="1" x14ac:dyDescent="0.2">
      <c r="A164" s="23" t="s">
        <v>14</v>
      </c>
      <c r="D164" s="52"/>
      <c r="E164" s="1"/>
    </row>
    <row r="165" spans="1:7" ht="15.95" customHeight="1" x14ac:dyDescent="0.2">
      <c r="A165" s="23"/>
      <c r="D165" s="52"/>
      <c r="E165" s="37"/>
    </row>
    <row r="166" spans="1:7" s="74" customFormat="1" ht="15.95" customHeight="1" x14ac:dyDescent="0.2">
      <c r="A166" s="67" t="s">
        <v>31</v>
      </c>
      <c r="B166" s="26"/>
      <c r="C166" s="27"/>
      <c r="D166" s="49"/>
      <c r="E166" s="69"/>
      <c r="F166" s="30"/>
      <c r="G166" s="10"/>
    </row>
    <row r="167" spans="1:7" s="28" customFormat="1" ht="15.95" customHeight="1" x14ac:dyDescent="0.2">
      <c r="A167" s="27"/>
      <c r="B167" s="26"/>
      <c r="C167" s="27"/>
      <c r="D167" s="49"/>
      <c r="E167" s="69"/>
      <c r="F167" s="30"/>
    </row>
    <row r="168" spans="1:7" s="28" customFormat="1" ht="15.95" customHeight="1" x14ac:dyDescent="0.2">
      <c r="A168" s="25" t="s">
        <v>7</v>
      </c>
      <c r="B168" s="26"/>
      <c r="C168" s="27"/>
      <c r="D168" s="49"/>
      <c r="E168" s="69"/>
      <c r="F168" s="30"/>
    </row>
    <row r="169" spans="1:7" s="28" customFormat="1" ht="15.95" customHeight="1" x14ac:dyDescent="0.2">
      <c r="A169" s="26" t="s">
        <v>17</v>
      </c>
      <c r="B169" s="26" t="s">
        <v>18</v>
      </c>
      <c r="C169" s="26" t="s">
        <v>29</v>
      </c>
      <c r="D169" s="68" t="s">
        <v>19</v>
      </c>
      <c r="E169" s="33">
        <v>-80000</v>
      </c>
      <c r="F169" s="30">
        <v>0</v>
      </c>
    </row>
    <row r="170" spans="1:7" s="28" customFormat="1" ht="15.95" customHeight="1" x14ac:dyDescent="0.2">
      <c r="D170" s="32" t="s">
        <v>5</v>
      </c>
      <c r="E170" s="30">
        <f>SUBTOTAL(9,E169:E169)</f>
        <v>-80000</v>
      </c>
      <c r="F170" s="30"/>
    </row>
    <row r="171" spans="1:7" s="28" customFormat="1" ht="15.95" customHeight="1" x14ac:dyDescent="0.2">
      <c r="A171" s="25" t="s">
        <v>11</v>
      </c>
      <c r="B171" s="26"/>
      <c r="C171" s="27"/>
      <c r="E171" s="30"/>
      <c r="F171" s="30"/>
    </row>
    <row r="172" spans="1:7" s="28" customFormat="1" ht="15.95" customHeight="1" x14ac:dyDescent="0.2">
      <c r="A172" s="26" t="s">
        <v>15</v>
      </c>
      <c r="B172" s="26" t="s">
        <v>30</v>
      </c>
      <c r="C172" s="26" t="s">
        <v>29</v>
      </c>
      <c r="D172" s="68" t="s">
        <v>106</v>
      </c>
      <c r="E172" s="33">
        <v>-80000</v>
      </c>
      <c r="F172" s="30">
        <v>0</v>
      </c>
    </row>
    <row r="173" spans="1:7" s="28" customFormat="1" ht="15.95" customHeight="1" x14ac:dyDescent="0.2">
      <c r="A173" s="31"/>
      <c r="B173" s="31"/>
      <c r="C173" s="31"/>
      <c r="D173" s="32" t="s">
        <v>5</v>
      </c>
      <c r="E173" s="30">
        <f>SUBTOTAL(9,E172:E172)</f>
        <v>-80000</v>
      </c>
      <c r="F173" s="30"/>
    </row>
    <row r="174" spans="1:7" ht="15.95" customHeight="1" x14ac:dyDescent="0.2">
      <c r="A174" s="53" t="s">
        <v>218</v>
      </c>
      <c r="B174" s="53"/>
      <c r="C174" s="53"/>
      <c r="D174" s="53"/>
      <c r="E174" s="13" t="s">
        <v>0</v>
      </c>
      <c r="F174" s="13" t="s">
        <v>1</v>
      </c>
    </row>
    <row r="175" spans="1:7" ht="15.95" customHeight="1" x14ac:dyDescent="0.2">
      <c r="A175" s="54"/>
      <c r="B175" s="54"/>
      <c r="C175" s="54"/>
      <c r="D175" s="54"/>
      <c r="E175" s="15" t="s">
        <v>2</v>
      </c>
      <c r="F175" s="15" t="s">
        <v>3</v>
      </c>
    </row>
    <row r="176" spans="1:7" ht="15.95" customHeight="1" x14ac:dyDescent="0.2">
      <c r="A176" s="55"/>
      <c r="B176" s="55"/>
      <c r="C176" s="55"/>
      <c r="D176" s="55"/>
      <c r="E176" s="17"/>
      <c r="F176" s="17"/>
    </row>
    <row r="177" spans="1:7" s="74" customFormat="1" ht="15.95" customHeight="1" x14ac:dyDescent="0.2">
      <c r="A177" s="56" t="s">
        <v>154</v>
      </c>
      <c r="B177" s="8"/>
      <c r="C177" s="9"/>
      <c r="D177" s="52"/>
      <c r="E177" s="1"/>
      <c r="F177" s="3"/>
    </row>
    <row r="178" spans="1:7" ht="15.95" customHeight="1" x14ac:dyDescent="0.2">
      <c r="A178" s="9"/>
      <c r="D178" s="52"/>
      <c r="E178" s="1"/>
    </row>
    <row r="179" spans="1:7" ht="15.95" customHeight="1" x14ac:dyDescent="0.2">
      <c r="A179" s="40" t="s">
        <v>7</v>
      </c>
      <c r="D179" s="52"/>
      <c r="E179" s="1"/>
    </row>
    <row r="180" spans="1:7" ht="15.95" customHeight="1" x14ac:dyDescent="0.2">
      <c r="A180" s="26" t="s">
        <v>155</v>
      </c>
      <c r="B180" s="26" t="s">
        <v>156</v>
      </c>
      <c r="C180" s="26" t="s">
        <v>157</v>
      </c>
      <c r="D180" s="59" t="s">
        <v>158</v>
      </c>
      <c r="E180" s="37">
        <v>-81629.289999999994</v>
      </c>
      <c r="F180" s="3">
        <f>1035270+E180</f>
        <v>953640.71</v>
      </c>
    </row>
    <row r="181" spans="1:7" ht="15.95" customHeight="1" x14ac:dyDescent="0.2">
      <c r="A181" s="8" t="s">
        <v>159</v>
      </c>
      <c r="B181" s="8" t="s">
        <v>250</v>
      </c>
      <c r="C181" s="8" t="s">
        <v>157</v>
      </c>
      <c r="D181" s="57" t="s">
        <v>162</v>
      </c>
      <c r="E181" s="22">
        <v>-56916.28</v>
      </c>
      <c r="F181" s="37">
        <f>163028+E181</f>
        <v>106111.72</v>
      </c>
      <c r="G181" s="28"/>
    </row>
    <row r="182" spans="1:7" ht="15.95" customHeight="1" x14ac:dyDescent="0.2">
      <c r="A182" s="10"/>
      <c r="B182" s="10"/>
      <c r="C182" s="10"/>
      <c r="D182" s="39" t="s">
        <v>5</v>
      </c>
      <c r="E182" s="37">
        <f>SUBTOTAL(9,E180:E181)</f>
        <v>-138545.57</v>
      </c>
    </row>
    <row r="183" spans="1:7" ht="15.95" customHeight="1" x14ac:dyDescent="0.2">
      <c r="A183" s="20" t="s">
        <v>11</v>
      </c>
      <c r="D183" s="36"/>
      <c r="E183" s="37"/>
    </row>
    <row r="184" spans="1:7" ht="15.95" customHeight="1" x14ac:dyDescent="0.2">
      <c r="A184" s="8" t="s">
        <v>15</v>
      </c>
      <c r="B184" s="8" t="s">
        <v>160</v>
      </c>
      <c r="C184" s="8" t="s">
        <v>157</v>
      </c>
      <c r="D184" s="57" t="s">
        <v>161</v>
      </c>
      <c r="E184" s="37">
        <v>-139318.66</v>
      </c>
      <c r="F184" s="37">
        <f>1166906+E184</f>
        <v>1027587.34</v>
      </c>
    </row>
    <row r="185" spans="1:7" ht="15.95" customHeight="1" x14ac:dyDescent="0.2">
      <c r="A185" s="8" t="s">
        <v>15</v>
      </c>
      <c r="B185" s="8" t="s">
        <v>163</v>
      </c>
      <c r="C185" s="8" t="s">
        <v>157</v>
      </c>
      <c r="D185" s="57" t="s">
        <v>164</v>
      </c>
      <c r="E185" s="22">
        <v>773.09</v>
      </c>
      <c r="F185" s="37">
        <f>94372+E185</f>
        <v>95145.09</v>
      </c>
    </row>
    <row r="186" spans="1:7" ht="15.95" customHeight="1" x14ac:dyDescent="0.2">
      <c r="A186" s="4"/>
      <c r="B186" s="4"/>
      <c r="C186" s="4"/>
      <c r="D186" s="39" t="s">
        <v>5</v>
      </c>
      <c r="E186" s="37">
        <f>SUBTOTAL(9,E184:E185)</f>
        <v>-138545.57</v>
      </c>
    </row>
    <row r="187" spans="1:7" ht="15.95" customHeight="1" x14ac:dyDescent="0.2">
      <c r="A187" s="23" t="s">
        <v>16</v>
      </c>
      <c r="B187" s="4"/>
      <c r="C187" s="4"/>
      <c r="D187" s="39"/>
      <c r="E187" s="37"/>
    </row>
    <row r="188" spans="1:7" ht="15.95" customHeight="1" x14ac:dyDescent="0.2">
      <c r="A188" s="4"/>
      <c r="B188" s="4"/>
      <c r="C188" s="4"/>
      <c r="D188" s="39"/>
      <c r="E188" s="37"/>
    </row>
    <row r="189" spans="1:7" s="28" customFormat="1" ht="15.95" customHeight="1" x14ac:dyDescent="0.2">
      <c r="A189" s="67" t="s">
        <v>204</v>
      </c>
      <c r="B189" s="26"/>
      <c r="C189" s="27"/>
      <c r="D189" s="49"/>
      <c r="E189" s="69"/>
      <c r="F189" s="51"/>
    </row>
    <row r="190" spans="1:7" s="28" customFormat="1" ht="15.95" customHeight="1" x14ac:dyDescent="0.2">
      <c r="A190" s="81" t="s">
        <v>209</v>
      </c>
      <c r="B190" s="26"/>
      <c r="C190" s="27"/>
      <c r="D190" s="49"/>
      <c r="E190" s="69"/>
      <c r="F190" s="51"/>
    </row>
    <row r="191" spans="1:7" s="28" customFormat="1" ht="15.95" customHeight="1" x14ac:dyDescent="0.2">
      <c r="A191" s="81"/>
      <c r="B191" s="26"/>
      <c r="C191" s="27"/>
      <c r="D191" s="49"/>
      <c r="E191" s="69"/>
      <c r="F191" s="51"/>
    </row>
    <row r="192" spans="1:7" s="28" customFormat="1" ht="15.95" customHeight="1" x14ac:dyDescent="0.2">
      <c r="A192" s="25" t="s">
        <v>7</v>
      </c>
      <c r="B192" s="26"/>
      <c r="C192" s="27"/>
      <c r="D192" s="49"/>
      <c r="E192" s="69"/>
      <c r="F192" s="30"/>
    </row>
    <row r="193" spans="1:6" s="28" customFormat="1" ht="15.95" customHeight="1" x14ac:dyDescent="0.2">
      <c r="A193" s="26" t="s">
        <v>61</v>
      </c>
      <c r="B193" s="26" t="s">
        <v>62</v>
      </c>
      <c r="C193" s="8" t="s">
        <v>205</v>
      </c>
      <c r="D193" s="68" t="s">
        <v>206</v>
      </c>
      <c r="E193" s="22">
        <v>-100000</v>
      </c>
      <c r="F193" s="3">
        <v>0</v>
      </c>
    </row>
    <row r="194" spans="1:6" s="28" customFormat="1" ht="15.95" customHeight="1" x14ac:dyDescent="0.2">
      <c r="D194" s="32" t="s">
        <v>5</v>
      </c>
      <c r="E194" s="3">
        <f>SUBTOTAL(9,E193)</f>
        <v>-100000</v>
      </c>
      <c r="F194" s="3"/>
    </row>
    <row r="195" spans="1:6" s="28" customFormat="1" ht="15.95" customHeight="1" x14ac:dyDescent="0.2">
      <c r="A195" s="25" t="s">
        <v>11</v>
      </c>
      <c r="B195" s="26"/>
      <c r="C195" s="27"/>
      <c r="E195" s="3"/>
      <c r="F195" s="3"/>
    </row>
    <row r="196" spans="1:6" s="28" customFormat="1" ht="15.95" customHeight="1" x14ac:dyDescent="0.2">
      <c r="A196" s="26" t="s">
        <v>251</v>
      </c>
      <c r="B196" s="26" t="s">
        <v>37</v>
      </c>
      <c r="C196" s="8" t="s">
        <v>205</v>
      </c>
      <c r="D196" s="68" t="s">
        <v>96</v>
      </c>
      <c r="E196" s="22">
        <v>-100000</v>
      </c>
      <c r="F196" s="3">
        <v>0</v>
      </c>
    </row>
    <row r="197" spans="1:6" s="28" customFormat="1" ht="15.95" customHeight="1" x14ac:dyDescent="0.2">
      <c r="A197" s="31"/>
      <c r="B197" s="31"/>
      <c r="C197" s="31"/>
      <c r="D197" s="32" t="s">
        <v>5</v>
      </c>
      <c r="E197" s="3">
        <f>SUBTOTAL(9,E196)</f>
        <v>-100000</v>
      </c>
      <c r="F197" s="3"/>
    </row>
    <row r="198" spans="1:6" ht="15.95" customHeight="1" x14ac:dyDescent="0.2">
      <c r="A198" s="56" t="s">
        <v>63</v>
      </c>
      <c r="B198" s="5"/>
      <c r="C198" s="35"/>
      <c r="D198" s="43"/>
      <c r="E198" s="1"/>
      <c r="F198" s="2"/>
    </row>
    <row r="199" spans="1:6" ht="15.95" customHeight="1" x14ac:dyDescent="0.2">
      <c r="A199" s="58" t="s">
        <v>210</v>
      </c>
      <c r="B199" s="5"/>
      <c r="C199" s="35"/>
      <c r="D199" s="43"/>
      <c r="E199" s="1"/>
      <c r="F199" s="2"/>
    </row>
    <row r="200" spans="1:6" ht="15.95" customHeight="1" x14ac:dyDescent="0.2">
      <c r="A200" s="10"/>
      <c r="B200" s="5"/>
      <c r="C200" s="35"/>
      <c r="D200" s="43"/>
      <c r="E200" s="1"/>
      <c r="F200" s="2"/>
    </row>
    <row r="201" spans="1:6" ht="15.95" customHeight="1" x14ac:dyDescent="0.2">
      <c r="A201" s="40" t="s">
        <v>7</v>
      </c>
      <c r="D201" s="52"/>
      <c r="E201" s="1"/>
    </row>
    <row r="202" spans="1:6" ht="15.95" customHeight="1" x14ac:dyDescent="0.2">
      <c r="A202" s="8">
        <v>413840</v>
      </c>
      <c r="B202" s="8">
        <v>384023</v>
      </c>
      <c r="C202" s="8">
        <v>31023</v>
      </c>
      <c r="D202" s="57" t="s">
        <v>95</v>
      </c>
      <c r="E202" s="22">
        <v>1000000</v>
      </c>
      <c r="F202" s="3">
        <v>2000000</v>
      </c>
    </row>
    <row r="203" spans="1:6" ht="15.95" customHeight="1" x14ac:dyDescent="0.2">
      <c r="A203" s="10"/>
      <c r="B203" s="10"/>
      <c r="C203" s="10"/>
      <c r="D203" s="39" t="s">
        <v>5</v>
      </c>
      <c r="E203" s="37">
        <f>SUBTOTAL(9,E202:E202)</f>
        <v>1000000</v>
      </c>
    </row>
    <row r="204" spans="1:6" ht="15.95" customHeight="1" x14ac:dyDescent="0.2">
      <c r="A204" s="20" t="s">
        <v>11</v>
      </c>
      <c r="D204" s="36"/>
      <c r="E204" s="37"/>
    </row>
    <row r="205" spans="1:6" ht="15.95" customHeight="1" x14ac:dyDescent="0.2">
      <c r="A205" s="8">
        <v>41333</v>
      </c>
      <c r="B205" s="8">
        <v>563000</v>
      </c>
      <c r="C205" s="8">
        <v>31023</v>
      </c>
      <c r="D205" s="57" t="s">
        <v>96</v>
      </c>
      <c r="E205" s="22">
        <v>1000000</v>
      </c>
      <c r="F205" s="3">
        <v>1764330</v>
      </c>
    </row>
    <row r="206" spans="1:6" ht="15.95" customHeight="1" x14ac:dyDescent="0.2">
      <c r="A206" s="4"/>
      <c r="B206" s="4"/>
      <c r="C206" s="4"/>
      <c r="D206" s="39" t="s">
        <v>5</v>
      </c>
      <c r="E206" s="37">
        <f>SUBTOTAL(9,E205:E205)</f>
        <v>1000000</v>
      </c>
    </row>
    <row r="207" spans="1:6" ht="15.95" customHeight="1" x14ac:dyDescent="0.2">
      <c r="A207" s="4"/>
      <c r="B207" s="4"/>
      <c r="C207" s="4"/>
      <c r="D207" s="39"/>
      <c r="E207" s="37"/>
    </row>
    <row r="208" spans="1:6" ht="15.95" customHeight="1" x14ac:dyDescent="0.2">
      <c r="A208" s="56" t="s">
        <v>64</v>
      </c>
      <c r="B208" s="5"/>
      <c r="C208" s="35"/>
      <c r="D208" s="43"/>
      <c r="E208" s="1"/>
      <c r="F208" s="2"/>
    </row>
    <row r="209" spans="1:6" ht="15.95" customHeight="1" x14ac:dyDescent="0.2">
      <c r="A209" s="58" t="s">
        <v>210</v>
      </c>
      <c r="B209" s="5"/>
      <c r="C209" s="35"/>
      <c r="D209" s="43"/>
      <c r="E209" s="1"/>
      <c r="F209" s="2"/>
    </row>
    <row r="210" spans="1:6" ht="15.95" customHeight="1" x14ac:dyDescent="0.2">
      <c r="A210" s="41"/>
      <c r="B210" s="5"/>
      <c r="C210" s="35"/>
      <c r="D210" s="43"/>
      <c r="E210" s="1"/>
      <c r="F210" s="2"/>
    </row>
    <row r="211" spans="1:6" ht="15.95" customHeight="1" x14ac:dyDescent="0.2">
      <c r="A211" s="40" t="s">
        <v>7</v>
      </c>
      <c r="D211" s="52"/>
      <c r="E211" s="1"/>
    </row>
    <row r="212" spans="1:6" ht="15.95" customHeight="1" x14ac:dyDescent="0.2">
      <c r="A212" s="8">
        <v>413840</v>
      </c>
      <c r="B212" s="8">
        <v>384023</v>
      </c>
      <c r="C212" s="8">
        <v>31123</v>
      </c>
      <c r="D212" s="57" t="s">
        <v>95</v>
      </c>
      <c r="E212" s="22">
        <v>-4707.7299999999996</v>
      </c>
      <c r="F212" s="3">
        <v>4795292.2699999996</v>
      </c>
    </row>
    <row r="213" spans="1:6" ht="15.95" customHeight="1" x14ac:dyDescent="0.2">
      <c r="A213" s="10"/>
      <c r="B213" s="10"/>
      <c r="C213" s="10"/>
      <c r="D213" s="39" t="s">
        <v>5</v>
      </c>
      <c r="E213" s="37">
        <f>SUBTOTAL(9,E212)</f>
        <v>-4707.7299999999996</v>
      </c>
    </row>
    <row r="214" spans="1:6" ht="15.95" customHeight="1" x14ac:dyDescent="0.2">
      <c r="A214" s="20" t="s">
        <v>11</v>
      </c>
      <c r="D214" s="36"/>
      <c r="E214" s="37"/>
    </row>
    <row r="215" spans="1:6" ht="15.95" customHeight="1" x14ac:dyDescent="0.2">
      <c r="A215" s="8">
        <v>41333</v>
      </c>
      <c r="B215" s="8">
        <v>563010</v>
      </c>
      <c r="C215" s="8">
        <v>31123</v>
      </c>
      <c r="D215" s="57" t="s">
        <v>97</v>
      </c>
      <c r="E215" s="22">
        <v>-4707.7299999999996</v>
      </c>
      <c r="F215" s="3">
        <v>4795292.2699999996</v>
      </c>
    </row>
    <row r="216" spans="1:6" ht="15.95" customHeight="1" x14ac:dyDescent="0.2">
      <c r="A216" s="4"/>
      <c r="B216" s="4"/>
      <c r="C216" s="4"/>
      <c r="D216" s="39" t="s">
        <v>5</v>
      </c>
      <c r="E216" s="37">
        <f>SUBTOTAL(9,E215:E215)</f>
        <v>-4707.7299999999996</v>
      </c>
    </row>
    <row r="217" spans="1:6" ht="15.95" customHeight="1" x14ac:dyDescent="0.2">
      <c r="A217" s="53" t="s">
        <v>218</v>
      </c>
      <c r="B217" s="53"/>
      <c r="C217" s="53"/>
      <c r="D217" s="53"/>
      <c r="E217" s="13" t="s">
        <v>0</v>
      </c>
      <c r="F217" s="13" t="s">
        <v>1</v>
      </c>
    </row>
    <row r="218" spans="1:6" ht="15.95" customHeight="1" x14ac:dyDescent="0.2">
      <c r="A218" s="54"/>
      <c r="B218" s="54"/>
      <c r="C218" s="54"/>
      <c r="D218" s="54"/>
      <c r="E218" s="15" t="s">
        <v>2</v>
      </c>
      <c r="F218" s="15" t="s">
        <v>3</v>
      </c>
    </row>
    <row r="219" spans="1:6" ht="15.95" customHeight="1" x14ac:dyDescent="0.2">
      <c r="A219" s="55"/>
      <c r="B219" s="55"/>
      <c r="C219" s="55"/>
      <c r="D219" s="55"/>
      <c r="E219" s="17"/>
      <c r="F219" s="17"/>
    </row>
    <row r="220" spans="1:6" ht="15.95" customHeight="1" x14ac:dyDescent="0.2">
      <c r="A220" s="56" t="s">
        <v>65</v>
      </c>
      <c r="B220" s="5"/>
      <c r="C220" s="35"/>
      <c r="D220" s="43"/>
      <c r="E220" s="1"/>
      <c r="F220" s="2"/>
    </row>
    <row r="221" spans="1:6" ht="15.95" customHeight="1" x14ac:dyDescent="0.2">
      <c r="A221" s="58" t="s">
        <v>208</v>
      </c>
      <c r="B221" s="5"/>
      <c r="C221" s="35"/>
      <c r="D221" s="43"/>
      <c r="E221" s="1"/>
      <c r="F221" s="2"/>
    </row>
    <row r="222" spans="1:6" ht="15.95" customHeight="1" x14ac:dyDescent="0.2">
      <c r="A222" s="58"/>
      <c r="B222" s="5"/>
      <c r="C222" s="35"/>
      <c r="D222" s="43"/>
      <c r="E222" s="1"/>
      <c r="F222" s="2"/>
    </row>
    <row r="223" spans="1:6" ht="15.95" customHeight="1" x14ac:dyDescent="0.2">
      <c r="A223" s="40" t="s">
        <v>7</v>
      </c>
      <c r="D223" s="52"/>
      <c r="E223" s="1"/>
    </row>
    <row r="224" spans="1:6" ht="15.95" customHeight="1" x14ac:dyDescent="0.2">
      <c r="A224" s="8">
        <v>413840</v>
      </c>
      <c r="B224" s="8">
        <v>384023</v>
      </c>
      <c r="C224" s="8">
        <v>31223</v>
      </c>
      <c r="D224" s="57" t="s">
        <v>95</v>
      </c>
      <c r="E224" s="37">
        <v>-1400000</v>
      </c>
      <c r="F224" s="3">
        <v>0</v>
      </c>
    </row>
    <row r="225" spans="1:7" ht="15.95" customHeight="1" x14ac:dyDescent="0.2">
      <c r="A225" s="8">
        <v>413840</v>
      </c>
      <c r="B225" s="8">
        <v>384009</v>
      </c>
      <c r="C225" s="8">
        <v>31223</v>
      </c>
      <c r="D225" s="57" t="s">
        <v>98</v>
      </c>
      <c r="E225" s="22">
        <v>1400000</v>
      </c>
      <c r="F225" s="3">
        <v>1400000</v>
      </c>
    </row>
    <row r="226" spans="1:7" ht="15.95" customHeight="1" x14ac:dyDescent="0.2">
      <c r="A226" s="10"/>
      <c r="B226" s="10"/>
      <c r="C226" s="10"/>
      <c r="D226" s="39" t="s">
        <v>5</v>
      </c>
      <c r="E226" s="37">
        <f>SUBTOTAL(9,E224:E225)</f>
        <v>0</v>
      </c>
    </row>
    <row r="227" spans="1:7" ht="15.95" customHeight="1" x14ac:dyDescent="0.2">
      <c r="A227" s="56" t="s">
        <v>66</v>
      </c>
      <c r="B227" s="5"/>
      <c r="C227" s="35"/>
      <c r="D227" s="43"/>
      <c r="E227" s="1"/>
      <c r="F227" s="2"/>
    </row>
    <row r="228" spans="1:7" ht="15.95" customHeight="1" x14ac:dyDescent="0.2">
      <c r="A228" s="58" t="s">
        <v>208</v>
      </c>
      <c r="B228" s="5"/>
      <c r="C228" s="35"/>
      <c r="D228" s="43"/>
      <c r="E228" s="1"/>
      <c r="F228" s="2"/>
    </row>
    <row r="229" spans="1:7" ht="15.95" customHeight="1" x14ac:dyDescent="0.2">
      <c r="A229" s="58"/>
      <c r="B229" s="5"/>
      <c r="C229" s="35"/>
      <c r="D229" s="43"/>
      <c r="E229" s="1"/>
      <c r="F229" s="2"/>
    </row>
    <row r="230" spans="1:7" ht="15.95" customHeight="1" x14ac:dyDescent="0.2">
      <c r="A230" s="40" t="s">
        <v>7</v>
      </c>
      <c r="D230" s="52"/>
      <c r="E230" s="1"/>
    </row>
    <row r="231" spans="1:7" ht="15.95" customHeight="1" x14ac:dyDescent="0.2">
      <c r="A231" s="8">
        <v>413840</v>
      </c>
      <c r="B231" s="8">
        <v>384009</v>
      </c>
      <c r="C231" s="8">
        <v>31320</v>
      </c>
      <c r="D231" s="57" t="s">
        <v>98</v>
      </c>
      <c r="E231" s="37">
        <v>-4140000</v>
      </c>
      <c r="F231" s="3">
        <v>0</v>
      </c>
    </row>
    <row r="232" spans="1:7" ht="15.95" customHeight="1" x14ac:dyDescent="0.2">
      <c r="A232" s="5">
        <v>413840</v>
      </c>
      <c r="B232" s="5">
        <v>384023</v>
      </c>
      <c r="C232" s="5">
        <v>31320</v>
      </c>
      <c r="D232" s="57" t="s">
        <v>95</v>
      </c>
      <c r="E232" s="37">
        <v>2453087</v>
      </c>
      <c r="F232" s="37">
        <v>18453087</v>
      </c>
    </row>
    <row r="233" spans="1:7" ht="15.95" customHeight="1" x14ac:dyDescent="0.2">
      <c r="A233" s="5" t="s">
        <v>61</v>
      </c>
      <c r="B233" s="5" t="s">
        <v>231</v>
      </c>
      <c r="C233" s="5" t="s">
        <v>232</v>
      </c>
      <c r="D233" s="57" t="s">
        <v>233</v>
      </c>
      <c r="E233" s="22">
        <v>1686913</v>
      </c>
      <c r="F233" s="37">
        <v>1686913</v>
      </c>
    </row>
    <row r="234" spans="1:7" ht="15.95" customHeight="1" x14ac:dyDescent="0.2">
      <c r="A234" s="10"/>
      <c r="B234" s="10"/>
      <c r="C234" s="10"/>
      <c r="D234" s="39" t="s">
        <v>5</v>
      </c>
      <c r="E234" s="37">
        <f>SUBTOTAL(9,E231:E233)</f>
        <v>0</v>
      </c>
    </row>
    <row r="235" spans="1:7" ht="15.95" customHeight="1" x14ac:dyDescent="0.2">
      <c r="A235" s="56" t="s">
        <v>70</v>
      </c>
      <c r="B235" s="5"/>
      <c r="C235" s="35"/>
      <c r="D235" s="43"/>
      <c r="E235" s="1"/>
      <c r="F235" s="2"/>
    </row>
    <row r="236" spans="1:7" ht="15.95" customHeight="1" x14ac:dyDescent="0.2">
      <c r="A236" s="58" t="s">
        <v>211</v>
      </c>
      <c r="B236" s="5"/>
      <c r="C236" s="35"/>
      <c r="D236" s="43"/>
      <c r="E236" s="1"/>
      <c r="F236" s="2"/>
    </row>
    <row r="237" spans="1:7" ht="15.95" customHeight="1" x14ac:dyDescent="0.2">
      <c r="A237" s="58"/>
      <c r="B237" s="5"/>
      <c r="C237" s="35"/>
      <c r="D237" s="43"/>
      <c r="E237" s="1"/>
      <c r="F237" s="2"/>
    </row>
    <row r="238" spans="1:7" ht="15.95" customHeight="1" x14ac:dyDescent="0.2">
      <c r="A238" s="40" t="s">
        <v>7</v>
      </c>
      <c r="D238" s="52"/>
      <c r="E238" s="1"/>
      <c r="G238" s="75"/>
    </row>
    <row r="239" spans="1:7" ht="15.95" customHeight="1" x14ac:dyDescent="0.2">
      <c r="A239" s="8">
        <v>413840</v>
      </c>
      <c r="B239" s="8">
        <v>384023</v>
      </c>
      <c r="C239" s="8">
        <v>31418</v>
      </c>
      <c r="D239" s="57" t="s">
        <v>95</v>
      </c>
      <c r="E239" s="22">
        <v>-100000</v>
      </c>
      <c r="F239" s="3">
        <v>5100000</v>
      </c>
    </row>
    <row r="240" spans="1:7" ht="15.95" customHeight="1" x14ac:dyDescent="0.2">
      <c r="A240" s="10"/>
      <c r="B240" s="10"/>
      <c r="C240" s="10"/>
      <c r="D240" s="39" t="s">
        <v>5</v>
      </c>
      <c r="E240" s="37">
        <f>SUBTOTAL(9,E239)</f>
        <v>-100000</v>
      </c>
    </row>
    <row r="241" spans="1:6" ht="15.95" customHeight="1" x14ac:dyDescent="0.2">
      <c r="A241" s="20" t="s">
        <v>11</v>
      </c>
      <c r="D241" s="36"/>
      <c r="E241" s="37"/>
    </row>
    <row r="242" spans="1:6" ht="15.95" customHeight="1" x14ac:dyDescent="0.2">
      <c r="A242" s="8">
        <v>41333</v>
      </c>
      <c r="B242" s="8">
        <v>563000</v>
      </c>
      <c r="C242" s="8">
        <v>31418</v>
      </c>
      <c r="D242" s="57" t="s">
        <v>96</v>
      </c>
      <c r="E242" s="22">
        <v>-100000</v>
      </c>
      <c r="F242" s="3">
        <v>5100000</v>
      </c>
    </row>
    <row r="243" spans="1:6" ht="15.95" customHeight="1" x14ac:dyDescent="0.2">
      <c r="A243" s="4"/>
      <c r="B243" s="4"/>
      <c r="C243" s="4"/>
      <c r="D243" s="39" t="s">
        <v>5</v>
      </c>
      <c r="E243" s="37">
        <f>SUBTOTAL(9,E242)</f>
        <v>-100000</v>
      </c>
    </row>
    <row r="244" spans="1:6" ht="15.95" customHeight="1" x14ac:dyDescent="0.2">
      <c r="A244" s="56" t="s">
        <v>67</v>
      </c>
      <c r="B244" s="5"/>
      <c r="C244" s="35"/>
      <c r="D244" s="43"/>
      <c r="E244" s="1"/>
      <c r="F244" s="2"/>
    </row>
    <row r="245" spans="1:6" ht="15.95" customHeight="1" x14ac:dyDescent="0.2">
      <c r="A245" s="58" t="s">
        <v>211</v>
      </c>
      <c r="B245" s="5"/>
      <c r="C245" s="35"/>
      <c r="D245" s="43"/>
      <c r="E245" s="1"/>
      <c r="F245" s="2"/>
    </row>
    <row r="246" spans="1:6" ht="15.95" customHeight="1" x14ac:dyDescent="0.2">
      <c r="A246" s="58"/>
      <c r="B246" s="5"/>
      <c r="C246" s="35"/>
      <c r="D246" s="43"/>
      <c r="E246" s="1"/>
      <c r="F246" s="2"/>
    </row>
    <row r="247" spans="1:6" ht="15.95" customHeight="1" x14ac:dyDescent="0.2">
      <c r="A247" s="40" t="s">
        <v>7</v>
      </c>
      <c r="D247" s="52"/>
      <c r="E247" s="1"/>
    </row>
    <row r="248" spans="1:6" ht="15.95" customHeight="1" x14ac:dyDescent="0.2">
      <c r="A248" s="8">
        <v>413840</v>
      </c>
      <c r="B248" s="8">
        <v>384023</v>
      </c>
      <c r="C248" s="8">
        <v>31420</v>
      </c>
      <c r="D248" s="57" t="s">
        <v>95</v>
      </c>
      <c r="E248" s="22">
        <v>-256000.49</v>
      </c>
      <c r="F248" s="3">
        <v>17743999.510000002</v>
      </c>
    </row>
    <row r="249" spans="1:6" ht="15.95" customHeight="1" x14ac:dyDescent="0.2">
      <c r="A249" s="10"/>
      <c r="B249" s="10"/>
      <c r="C249" s="10"/>
      <c r="D249" s="39" t="s">
        <v>5</v>
      </c>
      <c r="E249" s="37">
        <f>SUBTOTAL(9,E248)</f>
        <v>-256000.49</v>
      </c>
    </row>
    <row r="250" spans="1:6" ht="15.95" customHeight="1" x14ac:dyDescent="0.2">
      <c r="A250" s="20" t="s">
        <v>11</v>
      </c>
      <c r="D250" s="36"/>
      <c r="E250" s="37"/>
    </row>
    <row r="251" spans="1:6" ht="15.95" customHeight="1" x14ac:dyDescent="0.2">
      <c r="A251" s="8">
        <v>41333</v>
      </c>
      <c r="B251" s="8">
        <v>563000</v>
      </c>
      <c r="C251" s="8">
        <v>31420</v>
      </c>
      <c r="D251" s="57" t="s">
        <v>96</v>
      </c>
      <c r="E251" s="22">
        <v>-256000.49</v>
      </c>
      <c r="F251" s="3">
        <v>17743999.510000002</v>
      </c>
    </row>
    <row r="252" spans="1:6" ht="15.95" customHeight="1" x14ac:dyDescent="0.2">
      <c r="A252" s="4"/>
      <c r="B252" s="4"/>
      <c r="C252" s="4"/>
      <c r="D252" s="39" t="s">
        <v>5</v>
      </c>
      <c r="E252" s="37">
        <f>SUBTOTAL(9,E251)</f>
        <v>-256000.49</v>
      </c>
    </row>
    <row r="253" spans="1:6" ht="15.95" customHeight="1" x14ac:dyDescent="0.2">
      <c r="A253" s="56" t="s">
        <v>68</v>
      </c>
      <c r="B253" s="5"/>
      <c r="C253" s="35"/>
      <c r="D253" s="43"/>
      <c r="E253" s="1"/>
      <c r="F253" s="2"/>
    </row>
    <row r="254" spans="1:6" ht="15.95" customHeight="1" x14ac:dyDescent="0.2">
      <c r="A254" s="58" t="s">
        <v>212</v>
      </c>
      <c r="B254" s="5"/>
      <c r="C254" s="35"/>
      <c r="D254" s="43"/>
      <c r="E254" s="1"/>
      <c r="F254" s="2"/>
    </row>
    <row r="255" spans="1:6" ht="15.95" customHeight="1" x14ac:dyDescent="0.2">
      <c r="A255" s="58"/>
      <c r="B255" s="5"/>
      <c r="C255" s="35"/>
      <c r="D255" s="43"/>
      <c r="E255" s="1"/>
      <c r="F255" s="2"/>
    </row>
    <row r="256" spans="1:6" ht="15.95" customHeight="1" x14ac:dyDescent="0.2">
      <c r="A256" s="40" t="s">
        <v>7</v>
      </c>
      <c r="D256" s="52"/>
      <c r="E256" s="1"/>
    </row>
    <row r="257" spans="1:6" ht="15.95" customHeight="1" x14ac:dyDescent="0.2">
      <c r="A257" s="8">
        <v>413840</v>
      </c>
      <c r="B257" s="8">
        <v>384023</v>
      </c>
      <c r="C257" s="8">
        <v>31520</v>
      </c>
      <c r="D257" s="57" t="s">
        <v>95</v>
      </c>
      <c r="E257" s="37">
        <v>-120000</v>
      </c>
      <c r="F257" s="3">
        <v>0</v>
      </c>
    </row>
    <row r="258" spans="1:6" ht="15.95" customHeight="1" x14ac:dyDescent="0.2">
      <c r="A258" s="8">
        <v>413840</v>
      </c>
      <c r="B258" s="8">
        <v>384009</v>
      </c>
      <c r="C258" s="8">
        <v>31520</v>
      </c>
      <c r="D258" s="57" t="s">
        <v>98</v>
      </c>
      <c r="E258" s="22">
        <v>120000</v>
      </c>
      <c r="F258" s="3">
        <v>120000</v>
      </c>
    </row>
    <row r="259" spans="1:6" ht="15.95" customHeight="1" x14ac:dyDescent="0.2">
      <c r="A259" s="10"/>
      <c r="B259" s="10"/>
      <c r="C259" s="10"/>
      <c r="D259" s="39" t="s">
        <v>5</v>
      </c>
      <c r="E259" s="37">
        <f>SUBTOTAL(9,E257:E258)</f>
        <v>0</v>
      </c>
    </row>
    <row r="260" spans="1:6" ht="15.95" customHeight="1" x14ac:dyDescent="0.2">
      <c r="A260" s="53" t="s">
        <v>218</v>
      </c>
      <c r="B260" s="53"/>
      <c r="C260" s="53"/>
      <c r="D260" s="53"/>
      <c r="E260" s="13" t="s">
        <v>0</v>
      </c>
      <c r="F260" s="13" t="s">
        <v>1</v>
      </c>
    </row>
    <row r="261" spans="1:6" ht="15.95" customHeight="1" x14ac:dyDescent="0.2">
      <c r="A261" s="54"/>
      <c r="B261" s="54"/>
      <c r="C261" s="54"/>
      <c r="D261" s="54"/>
      <c r="E261" s="15" t="s">
        <v>2</v>
      </c>
      <c r="F261" s="15" t="s">
        <v>3</v>
      </c>
    </row>
    <row r="262" spans="1:6" ht="15.95" customHeight="1" x14ac:dyDescent="0.2">
      <c r="A262" s="55"/>
      <c r="B262" s="55"/>
      <c r="C262" s="55"/>
      <c r="D262" s="55"/>
      <c r="E262" s="17"/>
      <c r="F262" s="17"/>
    </row>
    <row r="263" spans="1:6" ht="15.95" customHeight="1" x14ac:dyDescent="0.2">
      <c r="A263" s="56" t="s">
        <v>69</v>
      </c>
      <c r="B263" s="5"/>
      <c r="C263" s="35"/>
      <c r="D263" s="43"/>
      <c r="E263" s="1"/>
      <c r="F263" s="2"/>
    </row>
    <row r="264" spans="1:6" ht="15.95" customHeight="1" x14ac:dyDescent="0.2">
      <c r="A264" s="58" t="s">
        <v>211</v>
      </c>
      <c r="B264" s="5"/>
      <c r="C264" s="35"/>
      <c r="D264" s="43"/>
      <c r="E264" s="1"/>
      <c r="F264" s="2"/>
    </row>
    <row r="265" spans="1:6" ht="15.95" customHeight="1" x14ac:dyDescent="0.2">
      <c r="A265" s="10"/>
      <c r="B265" s="5"/>
      <c r="C265" s="35"/>
      <c r="D265" s="43"/>
      <c r="E265" s="1"/>
      <c r="F265" s="2"/>
    </row>
    <row r="266" spans="1:6" ht="15.95" customHeight="1" x14ac:dyDescent="0.2">
      <c r="A266" s="40" t="s">
        <v>7</v>
      </c>
      <c r="D266" s="52"/>
      <c r="E266" s="1"/>
    </row>
    <row r="267" spans="1:6" ht="15.95" customHeight="1" x14ac:dyDescent="0.2">
      <c r="A267" s="8">
        <v>413840</v>
      </c>
      <c r="B267" s="8">
        <v>384023</v>
      </c>
      <c r="C267" s="8">
        <v>32221</v>
      </c>
      <c r="D267" s="57" t="s">
        <v>95</v>
      </c>
      <c r="E267" s="22">
        <v>-150000</v>
      </c>
      <c r="F267" s="3">
        <v>944386</v>
      </c>
    </row>
    <row r="268" spans="1:6" ht="15.95" customHeight="1" x14ac:dyDescent="0.2">
      <c r="A268" s="10"/>
      <c r="B268" s="10"/>
      <c r="C268" s="10"/>
      <c r="D268" s="39" t="s">
        <v>5</v>
      </c>
      <c r="E268" s="37">
        <f>SUBTOTAL(9,E267)</f>
        <v>-150000</v>
      </c>
    </row>
    <row r="269" spans="1:6" ht="15.95" customHeight="1" x14ac:dyDescent="0.2">
      <c r="A269" s="20" t="s">
        <v>11</v>
      </c>
      <c r="D269" s="36"/>
      <c r="E269" s="37"/>
    </row>
    <row r="270" spans="1:6" ht="15.95" customHeight="1" x14ac:dyDescent="0.2">
      <c r="A270" s="8">
        <v>41335</v>
      </c>
      <c r="B270" s="8">
        <v>563010</v>
      </c>
      <c r="C270" s="8">
        <v>32221</v>
      </c>
      <c r="D270" s="57" t="s">
        <v>97</v>
      </c>
      <c r="E270" s="37">
        <v>-10856</v>
      </c>
      <c r="F270" s="3">
        <v>189144</v>
      </c>
    </row>
    <row r="271" spans="1:6" ht="15.95" customHeight="1" x14ac:dyDescent="0.2">
      <c r="A271" s="8">
        <v>41335</v>
      </c>
      <c r="B271" s="8">
        <v>563000</v>
      </c>
      <c r="C271" s="8">
        <v>32221</v>
      </c>
      <c r="D271" s="57" t="s">
        <v>96</v>
      </c>
      <c r="E271" s="22">
        <v>-139144</v>
      </c>
      <c r="F271" s="3">
        <v>860856</v>
      </c>
    </row>
    <row r="272" spans="1:6" ht="15.95" customHeight="1" x14ac:dyDescent="0.2">
      <c r="A272" s="4"/>
      <c r="B272" s="4"/>
      <c r="C272" s="4"/>
      <c r="D272" s="39" t="s">
        <v>5</v>
      </c>
      <c r="E272" s="37">
        <f>SUBTOTAL(9,E270:E271)</f>
        <v>-150000</v>
      </c>
    </row>
    <row r="273" spans="1:6" ht="15.95" customHeight="1" x14ac:dyDescent="0.2">
      <c r="A273" s="56" t="s">
        <v>72</v>
      </c>
      <c r="B273" s="5"/>
      <c r="C273" s="35"/>
      <c r="D273" s="43"/>
      <c r="E273" s="1"/>
      <c r="F273" s="2"/>
    </row>
    <row r="274" spans="1:6" ht="15.95" customHeight="1" x14ac:dyDescent="0.2">
      <c r="A274" s="58" t="s">
        <v>211</v>
      </c>
      <c r="B274" s="5"/>
      <c r="C274" s="35"/>
      <c r="D274" s="43"/>
      <c r="E274" s="1"/>
      <c r="F274" s="2"/>
    </row>
    <row r="275" spans="1:6" ht="15.95" customHeight="1" x14ac:dyDescent="0.2">
      <c r="A275" s="58"/>
      <c r="B275" s="5"/>
      <c r="C275" s="35"/>
      <c r="D275" s="43"/>
      <c r="E275" s="1"/>
      <c r="F275" s="2"/>
    </row>
    <row r="276" spans="1:6" ht="15.95" customHeight="1" x14ac:dyDescent="0.2">
      <c r="A276" s="40" t="s">
        <v>7</v>
      </c>
      <c r="D276" s="52"/>
      <c r="E276" s="1"/>
    </row>
    <row r="277" spans="1:6" ht="15.95" customHeight="1" x14ac:dyDescent="0.2">
      <c r="A277" s="8">
        <v>413840</v>
      </c>
      <c r="B277" s="8">
        <v>384023</v>
      </c>
      <c r="C277" s="8">
        <v>32523</v>
      </c>
      <c r="D277" s="57" t="s">
        <v>95</v>
      </c>
      <c r="E277" s="22">
        <v>-120000</v>
      </c>
      <c r="F277" s="3">
        <v>80000</v>
      </c>
    </row>
    <row r="278" spans="1:6" ht="15.95" customHeight="1" x14ac:dyDescent="0.2">
      <c r="A278" s="10"/>
      <c r="B278" s="10"/>
      <c r="C278" s="10"/>
      <c r="D278" s="39" t="s">
        <v>5</v>
      </c>
      <c r="E278" s="37">
        <f>SUBTOTAL(9,E277)</f>
        <v>-120000</v>
      </c>
    </row>
    <row r="279" spans="1:6" ht="15.95" customHeight="1" x14ac:dyDescent="0.2">
      <c r="A279" s="20" t="s">
        <v>11</v>
      </c>
      <c r="D279" s="36"/>
      <c r="E279" s="37"/>
    </row>
    <row r="280" spans="1:6" ht="15.95" customHeight="1" x14ac:dyDescent="0.2">
      <c r="A280" s="8">
        <v>41335</v>
      </c>
      <c r="B280" s="8">
        <v>563000</v>
      </c>
      <c r="C280" s="8">
        <v>32523</v>
      </c>
      <c r="D280" s="57" t="s">
        <v>96</v>
      </c>
      <c r="E280" s="22">
        <v>-120000</v>
      </c>
      <c r="F280" s="3">
        <v>80000</v>
      </c>
    </row>
    <row r="281" spans="1:6" ht="15.95" customHeight="1" x14ac:dyDescent="0.2">
      <c r="A281" s="4"/>
      <c r="B281" s="4"/>
      <c r="C281" s="4"/>
      <c r="D281" s="39" t="s">
        <v>5</v>
      </c>
      <c r="E281" s="37">
        <f>SUBTOTAL(9,E280)</f>
        <v>-120000</v>
      </c>
    </row>
    <row r="282" spans="1:6" ht="15.95" customHeight="1" x14ac:dyDescent="0.2">
      <c r="A282" s="56" t="s">
        <v>73</v>
      </c>
      <c r="B282" s="5"/>
      <c r="C282" s="35"/>
      <c r="D282" s="43"/>
      <c r="E282" s="1"/>
      <c r="F282" s="2"/>
    </row>
    <row r="283" spans="1:6" ht="15.95" customHeight="1" x14ac:dyDescent="0.2">
      <c r="A283" s="58" t="s">
        <v>213</v>
      </c>
      <c r="B283" s="5"/>
      <c r="C283" s="35"/>
      <c r="D283" s="43"/>
      <c r="E283" s="1"/>
      <c r="F283" s="2"/>
    </row>
    <row r="284" spans="1:6" ht="15.95" customHeight="1" x14ac:dyDescent="0.2">
      <c r="A284" s="58"/>
      <c r="B284" s="5"/>
      <c r="C284" s="35"/>
      <c r="D284" s="43"/>
      <c r="E284" s="1"/>
      <c r="F284" s="2"/>
    </row>
    <row r="285" spans="1:6" ht="15.95" customHeight="1" x14ac:dyDescent="0.2">
      <c r="A285" s="40" t="s">
        <v>7</v>
      </c>
      <c r="D285" s="52"/>
      <c r="E285" s="1"/>
    </row>
    <row r="286" spans="1:6" ht="15.95" customHeight="1" x14ac:dyDescent="0.2">
      <c r="A286" s="8">
        <v>413840</v>
      </c>
      <c r="B286" s="8">
        <v>384023</v>
      </c>
      <c r="C286" s="8">
        <v>32623</v>
      </c>
      <c r="D286" s="57" t="s">
        <v>95</v>
      </c>
      <c r="E286" s="37">
        <v>-200000</v>
      </c>
      <c r="F286" s="3">
        <v>0</v>
      </c>
    </row>
    <row r="287" spans="1:6" ht="15.95" customHeight="1" x14ac:dyDescent="0.2">
      <c r="A287" s="8">
        <v>413840</v>
      </c>
      <c r="B287" s="8">
        <v>384009</v>
      </c>
      <c r="C287" s="8">
        <v>32623</v>
      </c>
      <c r="D287" s="57" t="s">
        <v>98</v>
      </c>
      <c r="E287" s="22">
        <v>200000</v>
      </c>
      <c r="F287" s="3">
        <v>150000</v>
      </c>
    </row>
    <row r="288" spans="1:6" ht="15.95" customHeight="1" x14ac:dyDescent="0.2">
      <c r="A288" s="10"/>
      <c r="B288" s="10"/>
      <c r="C288" s="10"/>
      <c r="D288" s="39" t="s">
        <v>5</v>
      </c>
      <c r="E288" s="37">
        <f>SUBTOTAL(9,E286:E287)</f>
        <v>0</v>
      </c>
    </row>
    <row r="289" spans="1:6" ht="15.95" customHeight="1" x14ac:dyDescent="0.2">
      <c r="A289" s="56" t="s">
        <v>74</v>
      </c>
      <c r="B289" s="5"/>
      <c r="C289" s="35"/>
      <c r="D289" s="43"/>
      <c r="E289" s="1"/>
      <c r="F289" s="2"/>
    </row>
    <row r="290" spans="1:6" ht="15.95" customHeight="1" x14ac:dyDescent="0.2">
      <c r="A290" s="58" t="s">
        <v>213</v>
      </c>
      <c r="B290" s="5"/>
      <c r="C290" s="35"/>
      <c r="D290" s="43"/>
      <c r="E290" s="1"/>
      <c r="F290" s="2"/>
    </row>
    <row r="291" spans="1:6" ht="15.95" customHeight="1" x14ac:dyDescent="0.2">
      <c r="A291" s="58"/>
      <c r="B291" s="5"/>
      <c r="C291" s="35"/>
      <c r="D291" s="43"/>
      <c r="E291" s="1"/>
      <c r="F291" s="2"/>
    </row>
    <row r="292" spans="1:6" ht="15.95" customHeight="1" x14ac:dyDescent="0.2">
      <c r="A292" s="40" t="s">
        <v>7</v>
      </c>
      <c r="D292" s="52"/>
      <c r="E292" s="1"/>
    </row>
    <row r="293" spans="1:6" ht="15.95" customHeight="1" x14ac:dyDescent="0.2">
      <c r="A293" s="8">
        <v>413840</v>
      </c>
      <c r="B293" s="8">
        <v>384023</v>
      </c>
      <c r="C293" s="8">
        <v>32723</v>
      </c>
      <c r="D293" s="57" t="s">
        <v>95</v>
      </c>
      <c r="E293" s="37">
        <v>-150000</v>
      </c>
      <c r="F293" s="3">
        <v>0</v>
      </c>
    </row>
    <row r="294" spans="1:6" ht="15.95" customHeight="1" x14ac:dyDescent="0.2">
      <c r="A294" s="8">
        <v>413840</v>
      </c>
      <c r="B294" s="8">
        <v>384009</v>
      </c>
      <c r="C294" s="8">
        <v>32723</v>
      </c>
      <c r="D294" s="57" t="s">
        <v>98</v>
      </c>
      <c r="E294" s="22">
        <v>150000</v>
      </c>
      <c r="F294" s="3">
        <v>150000</v>
      </c>
    </row>
    <row r="295" spans="1:6" ht="15.95" customHeight="1" x14ac:dyDescent="0.2">
      <c r="A295" s="10"/>
      <c r="B295" s="10"/>
      <c r="C295" s="10"/>
      <c r="D295" s="39" t="s">
        <v>5</v>
      </c>
      <c r="E295" s="37">
        <f>SUBTOTAL(9,E293:E294)</f>
        <v>0</v>
      </c>
    </row>
    <row r="296" spans="1:6" ht="15.95" customHeight="1" x14ac:dyDescent="0.2">
      <c r="A296" s="56" t="s">
        <v>108</v>
      </c>
      <c r="B296" s="5"/>
      <c r="C296" s="35"/>
      <c r="D296" s="43"/>
      <c r="E296" s="1"/>
      <c r="F296" s="2"/>
    </row>
    <row r="297" spans="1:6" ht="15.95" customHeight="1" x14ac:dyDescent="0.2">
      <c r="A297" s="58" t="s">
        <v>214</v>
      </c>
      <c r="B297" s="5"/>
      <c r="C297" s="35"/>
      <c r="D297" s="43"/>
      <c r="E297" s="1"/>
      <c r="F297" s="2"/>
    </row>
    <row r="298" spans="1:6" ht="15.95" customHeight="1" x14ac:dyDescent="0.2">
      <c r="A298" s="40" t="s">
        <v>7</v>
      </c>
      <c r="D298" s="52"/>
      <c r="E298" s="1"/>
    </row>
    <row r="299" spans="1:6" ht="15.95" customHeight="1" x14ac:dyDescent="0.2">
      <c r="A299" s="8">
        <v>413840</v>
      </c>
      <c r="B299" s="8">
        <v>384023</v>
      </c>
      <c r="C299" s="8">
        <v>33522</v>
      </c>
      <c r="D299" s="57" t="s">
        <v>95</v>
      </c>
      <c r="E299" s="22">
        <v>-650000</v>
      </c>
      <c r="F299" s="3">
        <v>0</v>
      </c>
    </row>
    <row r="300" spans="1:6" ht="15.95" customHeight="1" x14ac:dyDescent="0.2">
      <c r="A300" s="10"/>
      <c r="B300" s="10"/>
      <c r="C300" s="10"/>
      <c r="D300" s="39" t="s">
        <v>5</v>
      </c>
      <c r="E300" s="37">
        <f>SUBTOTAL(9,E299)</f>
        <v>-650000</v>
      </c>
    </row>
    <row r="301" spans="1:6" ht="15.95" customHeight="1" x14ac:dyDescent="0.2">
      <c r="A301" s="20" t="s">
        <v>11</v>
      </c>
      <c r="D301" s="36"/>
      <c r="E301" s="37"/>
    </row>
    <row r="302" spans="1:6" ht="15.95" customHeight="1" x14ac:dyDescent="0.2">
      <c r="A302" s="8">
        <v>41335</v>
      </c>
      <c r="B302" s="8">
        <v>563000</v>
      </c>
      <c r="C302" s="8">
        <v>33522</v>
      </c>
      <c r="D302" s="57" t="s">
        <v>96</v>
      </c>
      <c r="E302" s="37">
        <v>-500000</v>
      </c>
      <c r="F302" s="3">
        <v>0</v>
      </c>
    </row>
    <row r="303" spans="1:6" ht="15.95" customHeight="1" x14ac:dyDescent="0.2">
      <c r="A303" s="8">
        <v>41335</v>
      </c>
      <c r="B303" s="8">
        <v>563010</v>
      </c>
      <c r="C303" s="8">
        <v>33522</v>
      </c>
      <c r="D303" s="57" t="s">
        <v>97</v>
      </c>
      <c r="E303" s="22">
        <v>-150000</v>
      </c>
      <c r="F303" s="3">
        <v>0</v>
      </c>
    </row>
    <row r="304" spans="1:6" ht="15.95" customHeight="1" x14ac:dyDescent="0.2">
      <c r="A304" s="4"/>
      <c r="B304" s="4"/>
      <c r="C304" s="4"/>
      <c r="D304" s="39" t="s">
        <v>5</v>
      </c>
      <c r="E304" s="37">
        <f>SUBTOTAL(9,E302:E303)</f>
        <v>-650000</v>
      </c>
    </row>
    <row r="305" spans="1:6" ht="15.95" customHeight="1" x14ac:dyDescent="0.2">
      <c r="A305" s="53" t="s">
        <v>218</v>
      </c>
      <c r="B305" s="53"/>
      <c r="C305" s="53"/>
      <c r="D305" s="53"/>
      <c r="E305" s="13" t="s">
        <v>0</v>
      </c>
      <c r="F305" s="13" t="s">
        <v>1</v>
      </c>
    </row>
    <row r="306" spans="1:6" ht="15.95" customHeight="1" x14ac:dyDescent="0.2">
      <c r="A306" s="54"/>
      <c r="B306" s="54"/>
      <c r="C306" s="54"/>
      <c r="D306" s="54"/>
      <c r="E306" s="15" t="s">
        <v>2</v>
      </c>
      <c r="F306" s="15" t="s">
        <v>3</v>
      </c>
    </row>
    <row r="307" spans="1:6" ht="15.95" customHeight="1" x14ac:dyDescent="0.2">
      <c r="A307" s="55"/>
      <c r="B307" s="55"/>
      <c r="C307" s="55"/>
      <c r="D307" s="55"/>
      <c r="E307" s="17"/>
      <c r="F307" s="17"/>
    </row>
    <row r="308" spans="1:6" ht="15.95" customHeight="1" x14ac:dyDescent="0.2">
      <c r="A308" s="56" t="s">
        <v>75</v>
      </c>
      <c r="B308" s="5"/>
      <c r="C308" s="35"/>
      <c r="D308" s="43"/>
      <c r="E308" s="1"/>
      <c r="F308" s="2"/>
    </row>
    <row r="309" spans="1:6" ht="15.95" customHeight="1" x14ac:dyDescent="0.2">
      <c r="A309" s="58" t="s">
        <v>211</v>
      </c>
      <c r="B309" s="5"/>
      <c r="C309" s="35"/>
      <c r="D309" s="43"/>
      <c r="E309" s="1"/>
      <c r="F309" s="2"/>
    </row>
    <row r="310" spans="1:6" ht="15.95" customHeight="1" x14ac:dyDescent="0.2">
      <c r="A310" s="58"/>
      <c r="B310" s="5"/>
      <c r="C310" s="35"/>
      <c r="D310" s="43"/>
      <c r="E310" s="1"/>
      <c r="F310" s="2"/>
    </row>
    <row r="311" spans="1:6" ht="15.95" customHeight="1" x14ac:dyDescent="0.2">
      <c r="A311" s="40" t="s">
        <v>7</v>
      </c>
      <c r="D311" s="52"/>
      <c r="E311" s="1"/>
    </row>
    <row r="312" spans="1:6" ht="15.95" customHeight="1" x14ac:dyDescent="0.2">
      <c r="A312" s="8">
        <v>413840</v>
      </c>
      <c r="B312" s="8">
        <v>384023</v>
      </c>
      <c r="C312" s="8">
        <v>33722</v>
      </c>
      <c r="D312" s="57" t="s">
        <v>95</v>
      </c>
      <c r="E312" s="22">
        <v>-196761.60000000001</v>
      </c>
      <c r="F312" s="3">
        <v>403238.40000000002</v>
      </c>
    </row>
    <row r="313" spans="1:6" ht="15.95" customHeight="1" x14ac:dyDescent="0.2">
      <c r="A313" s="10"/>
      <c r="B313" s="10"/>
      <c r="C313" s="10"/>
      <c r="D313" s="39" t="s">
        <v>5</v>
      </c>
      <c r="E313" s="37">
        <f>SUBTOTAL(9,E312)</f>
        <v>-196761.60000000001</v>
      </c>
    </row>
    <row r="314" spans="1:6" ht="15.95" customHeight="1" x14ac:dyDescent="0.2">
      <c r="A314" s="20" t="s">
        <v>11</v>
      </c>
      <c r="D314" s="36"/>
      <c r="E314" s="37"/>
    </row>
    <row r="315" spans="1:6" ht="15.95" customHeight="1" x14ac:dyDescent="0.2">
      <c r="A315" s="8">
        <v>41335</v>
      </c>
      <c r="B315" s="8">
        <v>563010</v>
      </c>
      <c r="C315" s="8">
        <v>33722</v>
      </c>
      <c r="D315" s="57" t="s">
        <v>97</v>
      </c>
      <c r="E315" s="22">
        <v>-196761.60000000001</v>
      </c>
      <c r="F315" s="3">
        <v>403238.40000000002</v>
      </c>
    </row>
    <row r="316" spans="1:6" ht="15.95" customHeight="1" x14ac:dyDescent="0.2">
      <c r="A316" s="4"/>
      <c r="B316" s="4"/>
      <c r="C316" s="4"/>
      <c r="D316" s="39" t="s">
        <v>5</v>
      </c>
      <c r="E316" s="37">
        <f>SUBTOTAL(9,E315)</f>
        <v>-196761.60000000001</v>
      </c>
    </row>
    <row r="317" spans="1:6" ht="15.95" customHeight="1" x14ac:dyDescent="0.2">
      <c r="A317" s="56" t="s">
        <v>56</v>
      </c>
      <c r="B317" s="5"/>
      <c r="C317" s="35"/>
      <c r="D317" s="43"/>
      <c r="E317" s="1"/>
      <c r="F317" s="2"/>
    </row>
    <row r="318" spans="1:6" ht="15.95" customHeight="1" x14ac:dyDescent="0.2">
      <c r="A318" s="58" t="s">
        <v>237</v>
      </c>
      <c r="B318" s="5"/>
      <c r="C318" s="35"/>
      <c r="D318" s="43"/>
      <c r="E318" s="1"/>
      <c r="F318" s="2"/>
    </row>
    <row r="319" spans="1:6" ht="15.95" customHeight="1" x14ac:dyDescent="0.2">
      <c r="A319" s="41"/>
      <c r="B319" s="5"/>
      <c r="C319" s="35"/>
      <c r="D319" s="43"/>
      <c r="E319" s="1"/>
      <c r="F319" s="2"/>
    </row>
    <row r="320" spans="1:6" ht="15.95" customHeight="1" x14ac:dyDescent="0.2">
      <c r="A320" s="40" t="s">
        <v>7</v>
      </c>
      <c r="D320" s="52"/>
      <c r="E320" s="1"/>
    </row>
    <row r="321" spans="1:7" ht="15.95" customHeight="1" x14ac:dyDescent="0.2">
      <c r="A321" s="8" t="s">
        <v>61</v>
      </c>
      <c r="B321" s="8" t="s">
        <v>62</v>
      </c>
      <c r="C321" s="8" t="s">
        <v>59</v>
      </c>
      <c r="D321" s="57" t="s">
        <v>60</v>
      </c>
      <c r="E321" s="22">
        <v>-39302</v>
      </c>
    </row>
    <row r="322" spans="1:7" ht="15.95" customHeight="1" x14ac:dyDescent="0.2">
      <c r="A322" s="10"/>
      <c r="B322" s="10"/>
      <c r="C322" s="10"/>
      <c r="D322" s="39" t="s">
        <v>5</v>
      </c>
      <c r="E322" s="37">
        <f>SUBTOTAL(9,E321)</f>
        <v>-39302</v>
      </c>
    </row>
    <row r="323" spans="1:7" ht="15.95" customHeight="1" x14ac:dyDescent="0.2">
      <c r="A323" s="20" t="s">
        <v>11</v>
      </c>
      <c r="D323" s="36"/>
      <c r="E323" s="37"/>
    </row>
    <row r="324" spans="1:7" ht="15.95" customHeight="1" x14ac:dyDescent="0.2">
      <c r="A324" s="8" t="s">
        <v>58</v>
      </c>
      <c r="B324" s="8" t="s">
        <v>54</v>
      </c>
      <c r="C324" s="8" t="s">
        <v>59</v>
      </c>
      <c r="D324" s="57" t="s">
        <v>55</v>
      </c>
      <c r="E324" s="22">
        <v>-39302</v>
      </c>
    </row>
    <row r="325" spans="1:7" ht="15.95" customHeight="1" x14ac:dyDescent="0.2">
      <c r="A325" s="4"/>
      <c r="B325" s="4"/>
      <c r="C325" s="4"/>
      <c r="D325" s="39" t="s">
        <v>5</v>
      </c>
      <c r="E325" s="37">
        <f>SUBTOTAL(9,E324:E324)</f>
        <v>-39302</v>
      </c>
    </row>
    <row r="326" spans="1:7" ht="15.95" customHeight="1" x14ac:dyDescent="0.2">
      <c r="A326" s="56" t="s">
        <v>77</v>
      </c>
      <c r="B326" s="5"/>
      <c r="C326" s="35"/>
      <c r="D326" s="43"/>
      <c r="E326" s="1"/>
      <c r="F326" s="2"/>
    </row>
    <row r="327" spans="1:7" ht="15.95" customHeight="1" x14ac:dyDescent="0.2">
      <c r="A327" s="58" t="s">
        <v>215</v>
      </c>
      <c r="B327" s="5"/>
      <c r="C327" s="35"/>
      <c r="D327" s="43"/>
      <c r="E327" s="1"/>
      <c r="F327" s="2"/>
    </row>
    <row r="328" spans="1:7" ht="15.95" customHeight="1" x14ac:dyDescent="0.2">
      <c r="A328" s="58"/>
      <c r="B328" s="5"/>
      <c r="C328" s="35"/>
      <c r="D328" s="43"/>
      <c r="E328" s="1"/>
      <c r="F328" s="2"/>
    </row>
    <row r="329" spans="1:7" ht="15.95" customHeight="1" x14ac:dyDescent="0.2">
      <c r="A329" s="40" t="s">
        <v>7</v>
      </c>
      <c r="D329" s="52"/>
      <c r="E329" s="1"/>
    </row>
    <row r="330" spans="1:7" ht="15.95" customHeight="1" x14ac:dyDescent="0.2">
      <c r="A330" s="8">
        <v>413870</v>
      </c>
      <c r="B330" s="8">
        <v>387028</v>
      </c>
      <c r="C330" s="8">
        <v>31219</v>
      </c>
      <c r="D330" s="57" t="s">
        <v>60</v>
      </c>
      <c r="E330" s="22">
        <v>-19394.669999999998</v>
      </c>
      <c r="F330" s="3">
        <v>208747.47000000003</v>
      </c>
      <c r="G330" s="71"/>
    </row>
    <row r="331" spans="1:7" ht="15.95" customHeight="1" x14ac:dyDescent="0.2">
      <c r="A331" s="10"/>
      <c r="B331" s="10"/>
      <c r="C331" s="10"/>
      <c r="D331" s="39" t="s">
        <v>5</v>
      </c>
      <c r="E331" s="37">
        <f>SUBTOTAL(9,E330)</f>
        <v>-19394.669999999998</v>
      </c>
    </row>
    <row r="332" spans="1:7" ht="15.95" customHeight="1" x14ac:dyDescent="0.2">
      <c r="A332" s="20" t="s">
        <v>11</v>
      </c>
      <c r="D332" s="36"/>
      <c r="E332" s="37"/>
    </row>
    <row r="333" spans="1:7" ht="15.95" customHeight="1" x14ac:dyDescent="0.2">
      <c r="A333" s="8">
        <v>41333</v>
      </c>
      <c r="B333" s="8">
        <v>563000</v>
      </c>
      <c r="C333" s="8">
        <v>31219</v>
      </c>
      <c r="D333" s="57" t="s">
        <v>96</v>
      </c>
      <c r="E333" s="37">
        <v>-17878.8</v>
      </c>
      <c r="F333" s="3">
        <v>1701301.2</v>
      </c>
    </row>
    <row r="334" spans="1:7" ht="15.95" customHeight="1" x14ac:dyDescent="0.2">
      <c r="A334" s="8">
        <v>41333</v>
      </c>
      <c r="B334" s="8">
        <v>563010</v>
      </c>
      <c r="C334" s="8">
        <v>31219</v>
      </c>
      <c r="D334" s="57" t="s">
        <v>97</v>
      </c>
      <c r="E334" s="22">
        <v>-1515.87</v>
      </c>
      <c r="F334" s="3">
        <v>549304.13</v>
      </c>
    </row>
    <row r="335" spans="1:7" ht="15.95" customHeight="1" x14ac:dyDescent="0.2">
      <c r="A335" s="4"/>
      <c r="B335" s="4"/>
      <c r="C335" s="4"/>
      <c r="D335" s="39" t="s">
        <v>5</v>
      </c>
      <c r="E335" s="37">
        <f>SUBTOTAL(9,E333:E334)</f>
        <v>-19394.669999999998</v>
      </c>
    </row>
    <row r="336" spans="1:7" ht="15.95" customHeight="1" x14ac:dyDescent="0.2">
      <c r="A336" s="56" t="s">
        <v>78</v>
      </c>
      <c r="B336" s="5"/>
      <c r="C336" s="35"/>
      <c r="D336" s="43"/>
      <c r="E336" s="1"/>
      <c r="F336" s="2"/>
    </row>
    <row r="337" spans="1:7" ht="15.95" customHeight="1" x14ac:dyDescent="0.2">
      <c r="A337" s="58" t="s">
        <v>211</v>
      </c>
      <c r="B337" s="5"/>
      <c r="C337" s="35"/>
      <c r="D337" s="43"/>
      <c r="E337" s="1"/>
      <c r="F337" s="2"/>
    </row>
    <row r="338" spans="1:7" ht="15.95" customHeight="1" x14ac:dyDescent="0.2">
      <c r="A338" s="58"/>
      <c r="B338" s="5"/>
      <c r="C338" s="35"/>
      <c r="D338" s="43"/>
      <c r="E338" s="1"/>
      <c r="F338" s="2"/>
    </row>
    <row r="339" spans="1:7" ht="15.95" customHeight="1" x14ac:dyDescent="0.2">
      <c r="A339" s="40" t="s">
        <v>7</v>
      </c>
      <c r="D339" s="52"/>
      <c r="E339" s="1"/>
    </row>
    <row r="340" spans="1:7" ht="15.95" customHeight="1" x14ac:dyDescent="0.2">
      <c r="A340" s="8">
        <v>413870</v>
      </c>
      <c r="B340" s="8">
        <v>387028</v>
      </c>
      <c r="C340" s="8">
        <v>31423</v>
      </c>
      <c r="D340" s="57" t="s">
        <v>60</v>
      </c>
      <c r="E340" s="22">
        <v>-91000</v>
      </c>
      <c r="F340" s="3">
        <v>109000</v>
      </c>
      <c r="G340" s="71"/>
    </row>
    <row r="341" spans="1:7" ht="15.95" customHeight="1" x14ac:dyDescent="0.2">
      <c r="A341" s="10"/>
      <c r="B341" s="10"/>
      <c r="C341" s="10"/>
      <c r="D341" s="39" t="s">
        <v>5</v>
      </c>
      <c r="E341" s="37">
        <f>SUBTOTAL(9,E340)</f>
        <v>-91000</v>
      </c>
    </row>
    <row r="342" spans="1:7" ht="15.95" customHeight="1" x14ac:dyDescent="0.2">
      <c r="A342" s="20" t="s">
        <v>11</v>
      </c>
      <c r="D342" s="36"/>
      <c r="E342" s="37"/>
    </row>
    <row r="343" spans="1:7" ht="15.95" customHeight="1" x14ac:dyDescent="0.2">
      <c r="A343" s="8">
        <v>41333</v>
      </c>
      <c r="B343" s="8">
        <v>564000</v>
      </c>
      <c r="C343" s="8">
        <v>31423</v>
      </c>
      <c r="D343" s="57" t="s">
        <v>101</v>
      </c>
      <c r="E343" s="22">
        <v>-91000</v>
      </c>
      <c r="F343" s="3">
        <v>109000</v>
      </c>
    </row>
    <row r="344" spans="1:7" ht="15.95" customHeight="1" x14ac:dyDescent="0.2">
      <c r="A344" s="4"/>
      <c r="B344" s="4"/>
      <c r="C344" s="4"/>
      <c r="D344" s="39" t="s">
        <v>5</v>
      </c>
      <c r="E344" s="37">
        <f>SUBTOTAL(9,E343)</f>
        <v>-91000</v>
      </c>
    </row>
    <row r="345" spans="1:7" ht="15.95" customHeight="1" x14ac:dyDescent="0.2">
      <c r="A345" s="53" t="s">
        <v>218</v>
      </c>
      <c r="B345" s="53"/>
      <c r="C345" s="53"/>
      <c r="D345" s="53"/>
      <c r="E345" s="13" t="s">
        <v>0</v>
      </c>
      <c r="F345" s="13" t="s">
        <v>1</v>
      </c>
    </row>
    <row r="346" spans="1:7" ht="15.95" customHeight="1" x14ac:dyDescent="0.2">
      <c r="A346" s="54"/>
      <c r="B346" s="54"/>
      <c r="C346" s="54"/>
      <c r="D346" s="54"/>
      <c r="E346" s="15" t="s">
        <v>2</v>
      </c>
      <c r="F346" s="15" t="s">
        <v>3</v>
      </c>
    </row>
    <row r="347" spans="1:7" ht="15.95" customHeight="1" x14ac:dyDescent="0.2">
      <c r="A347" s="55"/>
      <c r="B347" s="55"/>
      <c r="C347" s="55"/>
      <c r="D347" s="55"/>
      <c r="E347" s="17"/>
      <c r="F347" s="17"/>
    </row>
    <row r="348" spans="1:7" ht="15.95" customHeight="1" x14ac:dyDescent="0.2">
      <c r="A348" s="56" t="s">
        <v>79</v>
      </c>
      <c r="B348" s="5"/>
      <c r="C348" s="35"/>
      <c r="D348" s="43"/>
      <c r="E348" s="1"/>
      <c r="F348" s="2"/>
    </row>
    <row r="349" spans="1:7" ht="15.95" customHeight="1" x14ac:dyDescent="0.2">
      <c r="A349" s="58" t="s">
        <v>215</v>
      </c>
      <c r="B349" s="5"/>
      <c r="C349" s="35"/>
      <c r="D349" s="43"/>
      <c r="E349" s="1"/>
      <c r="F349" s="2"/>
    </row>
    <row r="350" spans="1:7" ht="15.95" customHeight="1" x14ac:dyDescent="0.2">
      <c r="A350" s="58"/>
      <c r="B350" s="5"/>
      <c r="C350" s="35"/>
      <c r="D350" s="43"/>
      <c r="E350" s="1"/>
      <c r="F350" s="2"/>
    </row>
    <row r="351" spans="1:7" ht="15.95" customHeight="1" x14ac:dyDescent="0.2">
      <c r="A351" s="40" t="s">
        <v>7</v>
      </c>
      <c r="D351" s="52"/>
      <c r="E351" s="1"/>
    </row>
    <row r="352" spans="1:7" ht="15.95" customHeight="1" x14ac:dyDescent="0.2">
      <c r="A352" s="8">
        <v>413870</v>
      </c>
      <c r="B352" s="8">
        <v>387028</v>
      </c>
      <c r="C352" s="8">
        <v>31719</v>
      </c>
      <c r="D352" s="57" t="s">
        <v>60</v>
      </c>
      <c r="E352" s="22">
        <v>-184249.42</v>
      </c>
      <c r="F352" s="3">
        <v>10095.839999999997</v>
      </c>
      <c r="G352" s="71"/>
    </row>
    <row r="353" spans="1:7" ht="15.95" customHeight="1" x14ac:dyDescent="0.2">
      <c r="A353" s="10"/>
      <c r="B353" s="10"/>
      <c r="C353" s="10"/>
      <c r="D353" s="39" t="s">
        <v>5</v>
      </c>
      <c r="E353" s="37">
        <f>SUBTOTAL(9,E352)</f>
        <v>-184249.42</v>
      </c>
    </row>
    <row r="354" spans="1:7" ht="15.95" customHeight="1" x14ac:dyDescent="0.2">
      <c r="A354" s="20" t="s">
        <v>11</v>
      </c>
      <c r="D354" s="36"/>
      <c r="E354" s="37"/>
    </row>
    <row r="355" spans="1:7" ht="15.95" customHeight="1" x14ac:dyDescent="0.2">
      <c r="A355" s="8">
        <v>41333</v>
      </c>
      <c r="B355" s="8">
        <v>563000</v>
      </c>
      <c r="C355" s="8">
        <v>31719</v>
      </c>
      <c r="D355" s="57" t="s">
        <v>96</v>
      </c>
      <c r="E355" s="37">
        <v>-130416.38</v>
      </c>
      <c r="F355" s="3">
        <v>1692558.62</v>
      </c>
    </row>
    <row r="356" spans="1:7" ht="15.95" customHeight="1" x14ac:dyDescent="0.2">
      <c r="A356" s="8" t="s">
        <v>251</v>
      </c>
      <c r="B356" s="8">
        <v>563010</v>
      </c>
      <c r="C356" s="8">
        <v>31719</v>
      </c>
      <c r="D356" s="57" t="s">
        <v>97</v>
      </c>
      <c r="E356" s="22">
        <v>-53833.04</v>
      </c>
      <c r="F356" s="3">
        <v>873191.96</v>
      </c>
    </row>
    <row r="357" spans="1:7" ht="15.95" customHeight="1" x14ac:dyDescent="0.2">
      <c r="A357" s="4"/>
      <c r="B357" s="4"/>
      <c r="C357" s="4"/>
      <c r="D357" s="39" t="s">
        <v>5</v>
      </c>
      <c r="E357" s="37">
        <f>SUBTOTAL(9,E355:E356)</f>
        <v>-184249.42</v>
      </c>
    </row>
    <row r="358" spans="1:7" ht="15.95" customHeight="1" x14ac:dyDescent="0.2">
      <c r="A358" s="56" t="s">
        <v>80</v>
      </c>
      <c r="B358" s="5"/>
      <c r="C358" s="35"/>
      <c r="D358" s="43"/>
      <c r="E358" s="1"/>
      <c r="F358" s="2"/>
    </row>
    <row r="359" spans="1:7" ht="15.95" customHeight="1" x14ac:dyDescent="0.2">
      <c r="A359" s="58" t="s">
        <v>215</v>
      </c>
      <c r="B359" s="5"/>
      <c r="C359" s="35"/>
      <c r="D359" s="43"/>
      <c r="E359" s="1"/>
      <c r="F359" s="2"/>
    </row>
    <row r="360" spans="1:7" ht="15.95" customHeight="1" x14ac:dyDescent="0.2">
      <c r="A360" s="58"/>
      <c r="B360" s="5"/>
      <c r="C360" s="35"/>
      <c r="D360" s="43"/>
      <c r="E360" s="1"/>
      <c r="F360" s="2"/>
    </row>
    <row r="361" spans="1:7" ht="15.95" customHeight="1" x14ac:dyDescent="0.2">
      <c r="A361" s="40" t="s">
        <v>7</v>
      </c>
      <c r="D361" s="52"/>
      <c r="E361" s="1"/>
    </row>
    <row r="362" spans="1:7" ht="15.95" customHeight="1" x14ac:dyDescent="0.2">
      <c r="A362" s="8">
        <v>413870</v>
      </c>
      <c r="B362" s="8">
        <v>387028</v>
      </c>
      <c r="C362" s="8">
        <v>32015</v>
      </c>
      <c r="D362" s="57" t="s">
        <v>60</v>
      </c>
      <c r="E362" s="22">
        <v>-497142.33</v>
      </c>
      <c r="F362" s="3">
        <v>27346.999999999942</v>
      </c>
      <c r="G362" s="71"/>
    </row>
    <row r="363" spans="1:7" ht="15.95" customHeight="1" x14ac:dyDescent="0.2">
      <c r="A363" s="10"/>
      <c r="B363" s="10"/>
      <c r="C363" s="10"/>
      <c r="D363" s="39" t="s">
        <v>5</v>
      </c>
      <c r="E363" s="37">
        <f>SUBTOTAL(9,E362)</f>
        <v>-497142.33</v>
      </c>
    </row>
    <row r="364" spans="1:7" ht="15.95" customHeight="1" x14ac:dyDescent="0.2">
      <c r="A364" s="20" t="s">
        <v>11</v>
      </c>
      <c r="D364" s="36"/>
      <c r="E364" s="37"/>
    </row>
    <row r="365" spans="1:7" ht="15.95" customHeight="1" x14ac:dyDescent="0.2">
      <c r="A365" s="8" t="s">
        <v>252</v>
      </c>
      <c r="B365" s="8">
        <v>563000</v>
      </c>
      <c r="C365" s="8">
        <v>32015</v>
      </c>
      <c r="D365" s="57" t="s">
        <v>96</v>
      </c>
      <c r="E365" s="37">
        <v>-483648.33</v>
      </c>
      <c r="F365" s="3">
        <v>457406.67</v>
      </c>
    </row>
    <row r="366" spans="1:7" ht="15.95" customHeight="1" x14ac:dyDescent="0.2">
      <c r="A366" s="8" t="s">
        <v>252</v>
      </c>
      <c r="B366" s="8">
        <v>563010</v>
      </c>
      <c r="C366" s="8">
        <v>32015</v>
      </c>
      <c r="D366" s="57" t="s">
        <v>97</v>
      </c>
      <c r="E366" s="22">
        <v>-13494</v>
      </c>
      <c r="F366" s="3">
        <v>125251</v>
      </c>
    </row>
    <row r="367" spans="1:7" ht="15.95" customHeight="1" x14ac:dyDescent="0.2">
      <c r="A367" s="4"/>
      <c r="B367" s="4"/>
      <c r="C367" s="4"/>
      <c r="D367" s="39" t="s">
        <v>5</v>
      </c>
      <c r="E367" s="37">
        <f>SUBTOTAL(9,E365:E366)</f>
        <v>-497142.33</v>
      </c>
    </row>
    <row r="368" spans="1:7" ht="15.95" customHeight="1" x14ac:dyDescent="0.2">
      <c r="A368" s="56" t="s">
        <v>81</v>
      </c>
      <c r="B368" s="5"/>
      <c r="C368" s="35"/>
      <c r="D368" s="43"/>
      <c r="E368" s="1"/>
      <c r="F368" s="2"/>
    </row>
    <row r="369" spans="1:7" ht="15.95" customHeight="1" x14ac:dyDescent="0.2">
      <c r="A369" s="58" t="s">
        <v>215</v>
      </c>
      <c r="B369" s="5"/>
      <c r="C369" s="35"/>
      <c r="D369" s="43"/>
      <c r="E369" s="1"/>
      <c r="F369" s="2"/>
    </row>
    <row r="370" spans="1:7" ht="15.95" customHeight="1" x14ac:dyDescent="0.2">
      <c r="A370" s="40" t="s">
        <v>7</v>
      </c>
      <c r="D370" s="52"/>
      <c r="E370" s="1"/>
    </row>
    <row r="371" spans="1:7" ht="15.95" customHeight="1" x14ac:dyDescent="0.2">
      <c r="A371" s="8">
        <v>413870</v>
      </c>
      <c r="B371" s="8">
        <v>387028</v>
      </c>
      <c r="C371" s="8">
        <v>32019</v>
      </c>
      <c r="D371" s="57" t="s">
        <v>60</v>
      </c>
      <c r="E371" s="22">
        <v>300000</v>
      </c>
      <c r="F371" s="3">
        <v>621450</v>
      </c>
      <c r="G371" s="71"/>
    </row>
    <row r="372" spans="1:7" ht="15.95" customHeight="1" x14ac:dyDescent="0.2">
      <c r="A372" s="10"/>
      <c r="B372" s="10"/>
      <c r="C372" s="10"/>
      <c r="D372" s="39" t="s">
        <v>5</v>
      </c>
      <c r="E372" s="37">
        <f>SUBTOTAL(9,E371)</f>
        <v>300000</v>
      </c>
    </row>
    <row r="373" spans="1:7" ht="15.95" customHeight="1" x14ac:dyDescent="0.2">
      <c r="A373" s="20" t="s">
        <v>11</v>
      </c>
      <c r="D373" s="36"/>
      <c r="E373" s="37"/>
    </row>
    <row r="374" spans="1:7" ht="15.95" customHeight="1" x14ac:dyDescent="0.2">
      <c r="A374" s="8">
        <v>41335</v>
      </c>
      <c r="B374" s="8">
        <v>563000</v>
      </c>
      <c r="C374" s="8">
        <v>32019</v>
      </c>
      <c r="D374" s="57" t="s">
        <v>96</v>
      </c>
      <c r="E374" s="22">
        <v>300000</v>
      </c>
      <c r="F374" s="3">
        <v>600000</v>
      </c>
    </row>
    <row r="375" spans="1:7" ht="15.95" customHeight="1" x14ac:dyDescent="0.2">
      <c r="A375" s="4"/>
      <c r="B375" s="4"/>
      <c r="C375" s="4"/>
      <c r="D375" s="39" t="s">
        <v>5</v>
      </c>
      <c r="E375" s="37">
        <f>SUBTOTAL(9,E374)</f>
        <v>300000</v>
      </c>
    </row>
    <row r="376" spans="1:7" ht="15.95" customHeight="1" x14ac:dyDescent="0.2">
      <c r="A376" s="56" t="s">
        <v>82</v>
      </c>
      <c r="B376" s="5"/>
      <c r="C376" s="35"/>
      <c r="D376" s="43"/>
      <c r="E376" s="1"/>
      <c r="F376" s="2"/>
    </row>
    <row r="377" spans="1:7" ht="15.95" customHeight="1" x14ac:dyDescent="0.2">
      <c r="A377" s="58" t="s">
        <v>208</v>
      </c>
      <c r="B377" s="5"/>
      <c r="C377" s="35"/>
      <c r="D377" s="43"/>
      <c r="E377" s="1"/>
      <c r="F377" s="2"/>
    </row>
    <row r="378" spans="1:7" ht="15.95" customHeight="1" x14ac:dyDescent="0.2">
      <c r="A378" s="58"/>
      <c r="B378" s="5"/>
      <c r="C378" s="35"/>
      <c r="D378" s="43"/>
      <c r="E378" s="1"/>
      <c r="F378" s="2"/>
    </row>
    <row r="379" spans="1:7" ht="15.95" customHeight="1" x14ac:dyDescent="0.2">
      <c r="A379" s="40" t="s">
        <v>7</v>
      </c>
      <c r="D379" s="52"/>
      <c r="E379" s="1"/>
    </row>
    <row r="380" spans="1:7" ht="15.95" customHeight="1" x14ac:dyDescent="0.2">
      <c r="A380" s="8">
        <v>413870</v>
      </c>
      <c r="B380" s="8">
        <v>387028</v>
      </c>
      <c r="C380" s="8">
        <v>32219</v>
      </c>
      <c r="D380" s="57" t="s">
        <v>60</v>
      </c>
      <c r="E380" s="37">
        <v>-803895</v>
      </c>
      <c r="F380" s="3">
        <v>0</v>
      </c>
      <c r="G380" s="76"/>
    </row>
    <row r="381" spans="1:7" ht="15.95" customHeight="1" x14ac:dyDescent="0.2">
      <c r="A381" s="8">
        <v>413840</v>
      </c>
      <c r="B381" s="8">
        <v>384009</v>
      </c>
      <c r="C381" s="8">
        <v>32219</v>
      </c>
      <c r="D381" s="57" t="s">
        <v>98</v>
      </c>
      <c r="E381" s="22">
        <v>803895</v>
      </c>
      <c r="F381" s="3">
        <v>803895</v>
      </c>
    </row>
    <row r="382" spans="1:7" ht="15.95" customHeight="1" x14ac:dyDescent="0.2">
      <c r="A382" s="10"/>
      <c r="B382" s="10"/>
      <c r="C382" s="10"/>
      <c r="D382" s="39" t="s">
        <v>5</v>
      </c>
      <c r="E382" s="37">
        <f>SUBTOTAL(9,E380:E381)</f>
        <v>0</v>
      </c>
    </row>
    <row r="383" spans="1:7" ht="15.95" customHeight="1" x14ac:dyDescent="0.2">
      <c r="A383" s="53" t="s">
        <v>218</v>
      </c>
      <c r="B383" s="53"/>
      <c r="C383" s="53"/>
      <c r="D383" s="53"/>
      <c r="E383" s="13" t="s">
        <v>0</v>
      </c>
      <c r="F383" s="13" t="s">
        <v>1</v>
      </c>
    </row>
    <row r="384" spans="1:7" ht="15.95" customHeight="1" x14ac:dyDescent="0.2">
      <c r="A384" s="54"/>
      <c r="B384" s="54"/>
      <c r="C384" s="54"/>
      <c r="D384" s="54"/>
      <c r="E384" s="15" t="s">
        <v>2</v>
      </c>
      <c r="F384" s="15" t="s">
        <v>3</v>
      </c>
    </row>
    <row r="385" spans="1:7" ht="15.95" customHeight="1" x14ac:dyDescent="0.2">
      <c r="A385" s="55"/>
      <c r="B385" s="55"/>
      <c r="C385" s="55"/>
      <c r="D385" s="55"/>
      <c r="E385" s="17"/>
      <c r="F385" s="17"/>
    </row>
    <row r="386" spans="1:7" ht="15.95" customHeight="1" x14ac:dyDescent="0.2">
      <c r="A386" s="56" t="s">
        <v>84</v>
      </c>
      <c r="B386" s="5"/>
      <c r="C386" s="35"/>
      <c r="D386" s="43"/>
      <c r="E386" s="1"/>
      <c r="F386" s="2"/>
    </row>
    <row r="387" spans="1:7" ht="15.95" customHeight="1" x14ac:dyDescent="0.2">
      <c r="A387" s="58" t="s">
        <v>207</v>
      </c>
      <c r="B387" s="5"/>
      <c r="C387" s="35"/>
      <c r="D387" s="43"/>
      <c r="E387" s="1"/>
      <c r="F387" s="2"/>
    </row>
    <row r="388" spans="1:7" ht="15.95" customHeight="1" x14ac:dyDescent="0.2">
      <c r="A388" s="58"/>
      <c r="B388" s="5"/>
      <c r="C388" s="35"/>
      <c r="D388" s="43"/>
      <c r="E388" s="1"/>
      <c r="F388" s="2"/>
    </row>
    <row r="389" spans="1:7" ht="15.95" customHeight="1" x14ac:dyDescent="0.2">
      <c r="A389" s="40" t="s">
        <v>7</v>
      </c>
      <c r="D389" s="52"/>
      <c r="E389" s="1"/>
    </row>
    <row r="390" spans="1:7" ht="15.95" customHeight="1" x14ac:dyDescent="0.2">
      <c r="A390" s="8">
        <v>413870</v>
      </c>
      <c r="B390" s="8">
        <v>387028</v>
      </c>
      <c r="C390" s="8" t="s">
        <v>83</v>
      </c>
      <c r="D390" s="57" t="s">
        <v>60</v>
      </c>
      <c r="E390" s="22">
        <v>-227697.18</v>
      </c>
      <c r="F390" s="3">
        <v>866688.82000000007</v>
      </c>
      <c r="G390" s="71"/>
    </row>
    <row r="391" spans="1:7" ht="15.95" customHeight="1" x14ac:dyDescent="0.2">
      <c r="A391" s="10"/>
      <c r="B391" s="10"/>
      <c r="C391" s="10"/>
      <c r="D391" s="39" t="s">
        <v>5</v>
      </c>
      <c r="E391" s="37">
        <f>SUBTOTAL(9,E390)</f>
        <v>-227697.18</v>
      </c>
    </row>
    <row r="392" spans="1:7" ht="15.95" customHeight="1" x14ac:dyDescent="0.2">
      <c r="A392" s="20" t="s">
        <v>11</v>
      </c>
      <c r="D392" s="36"/>
      <c r="E392" s="37"/>
    </row>
    <row r="393" spans="1:7" ht="15.95" customHeight="1" x14ac:dyDescent="0.2">
      <c r="A393" s="8">
        <v>41335</v>
      </c>
      <c r="B393" s="8">
        <v>563010</v>
      </c>
      <c r="C393" s="8">
        <v>32220</v>
      </c>
      <c r="D393" s="57" t="s">
        <v>97</v>
      </c>
      <c r="E393" s="37">
        <v>-4742.3100000000004</v>
      </c>
      <c r="F393" s="3">
        <v>195257.69</v>
      </c>
    </row>
    <row r="394" spans="1:7" ht="15.95" customHeight="1" x14ac:dyDescent="0.2">
      <c r="A394" s="8">
        <v>41335</v>
      </c>
      <c r="B394" s="8">
        <v>563000</v>
      </c>
      <c r="C394" s="8">
        <v>32220</v>
      </c>
      <c r="D394" s="57" t="s">
        <v>96</v>
      </c>
      <c r="E394" s="22">
        <v>-222954.87</v>
      </c>
      <c r="F394" s="3">
        <v>777045.13</v>
      </c>
    </row>
    <row r="395" spans="1:7" ht="15.95" customHeight="1" x14ac:dyDescent="0.2">
      <c r="A395" s="4"/>
      <c r="B395" s="4"/>
      <c r="C395" s="4"/>
      <c r="D395" s="39" t="s">
        <v>5</v>
      </c>
      <c r="E395" s="37">
        <f>SUBTOTAL(9,E393:E394)</f>
        <v>-227697.18</v>
      </c>
    </row>
    <row r="396" spans="1:7" ht="15.95" customHeight="1" x14ac:dyDescent="0.2">
      <c r="A396" s="56" t="s">
        <v>85</v>
      </c>
      <c r="B396" s="5"/>
      <c r="C396" s="35"/>
      <c r="D396" s="43"/>
      <c r="E396" s="1"/>
      <c r="F396" s="2"/>
    </row>
    <row r="397" spans="1:7" ht="15.95" customHeight="1" x14ac:dyDescent="0.2">
      <c r="A397" s="58" t="s">
        <v>234</v>
      </c>
      <c r="B397" s="5"/>
      <c r="C397" s="35"/>
      <c r="D397" s="43"/>
      <c r="E397" s="1"/>
      <c r="F397" s="2"/>
    </row>
    <row r="398" spans="1:7" ht="15.95" customHeight="1" x14ac:dyDescent="0.2">
      <c r="A398" s="58"/>
      <c r="B398" s="5"/>
      <c r="C398" s="35"/>
      <c r="D398" s="43"/>
      <c r="E398" s="1"/>
      <c r="F398" s="2"/>
    </row>
    <row r="399" spans="1:7" ht="15.95" customHeight="1" x14ac:dyDescent="0.2">
      <c r="A399" s="40" t="s">
        <v>7</v>
      </c>
      <c r="D399" s="52"/>
      <c r="E399" s="1"/>
    </row>
    <row r="400" spans="1:7" ht="15.95" customHeight="1" x14ac:dyDescent="0.2">
      <c r="A400" s="8">
        <v>413870</v>
      </c>
      <c r="B400" s="8">
        <v>387028</v>
      </c>
      <c r="C400" s="8">
        <v>32321</v>
      </c>
      <c r="D400" s="57" t="s">
        <v>60</v>
      </c>
      <c r="E400" s="22">
        <v>670000</v>
      </c>
      <c r="F400" s="3">
        <v>1318218.6400000001</v>
      </c>
      <c r="G400" s="71"/>
    </row>
    <row r="401" spans="1:7" ht="15.95" customHeight="1" x14ac:dyDescent="0.2">
      <c r="A401" s="10"/>
      <c r="B401" s="10"/>
      <c r="C401" s="10"/>
      <c r="D401" s="39" t="s">
        <v>5</v>
      </c>
      <c r="E401" s="37">
        <f>SUBTOTAL(9,E400)</f>
        <v>670000</v>
      </c>
    </row>
    <row r="402" spans="1:7" ht="15.95" customHeight="1" x14ac:dyDescent="0.2">
      <c r="A402" s="20" t="s">
        <v>11</v>
      </c>
      <c r="D402" s="36"/>
      <c r="E402" s="37"/>
    </row>
    <row r="403" spans="1:7" ht="15.95" customHeight="1" x14ac:dyDescent="0.2">
      <c r="A403" s="8">
        <v>41335</v>
      </c>
      <c r="B403" s="8">
        <v>563000</v>
      </c>
      <c r="C403" s="8">
        <v>32321</v>
      </c>
      <c r="D403" s="57" t="s">
        <v>96</v>
      </c>
      <c r="E403" s="22">
        <v>670000</v>
      </c>
      <c r="F403" s="3">
        <v>1309760</v>
      </c>
    </row>
    <row r="404" spans="1:7" ht="15.95" customHeight="1" x14ac:dyDescent="0.2">
      <c r="A404" s="4"/>
      <c r="B404" s="4"/>
      <c r="C404" s="4"/>
      <c r="D404" s="39" t="s">
        <v>5</v>
      </c>
      <c r="E404" s="37">
        <f>SUBTOTAL(9,E403)</f>
        <v>670000</v>
      </c>
    </row>
    <row r="405" spans="1:7" ht="15.95" customHeight="1" x14ac:dyDescent="0.2">
      <c r="A405" s="56" t="s">
        <v>86</v>
      </c>
      <c r="B405" s="5"/>
      <c r="C405" s="35"/>
      <c r="D405" s="43"/>
      <c r="E405" s="1"/>
      <c r="F405" s="2"/>
    </row>
    <row r="406" spans="1:7" ht="15.95" customHeight="1" x14ac:dyDescent="0.2">
      <c r="A406" s="58" t="s">
        <v>207</v>
      </c>
      <c r="B406" s="5"/>
      <c r="C406" s="35"/>
      <c r="D406" s="43"/>
      <c r="E406" s="1"/>
      <c r="F406" s="2"/>
    </row>
    <row r="407" spans="1:7" ht="9.75" customHeight="1" x14ac:dyDescent="0.2">
      <c r="A407" s="58"/>
      <c r="B407" s="5"/>
      <c r="C407" s="35"/>
      <c r="D407" s="43"/>
      <c r="E407" s="1"/>
      <c r="F407" s="2"/>
    </row>
    <row r="408" spans="1:7" ht="15.95" customHeight="1" x14ac:dyDescent="0.2">
      <c r="A408" s="40" t="s">
        <v>7</v>
      </c>
      <c r="D408" s="52"/>
      <c r="E408" s="1"/>
    </row>
    <row r="409" spans="1:7" ht="15.95" customHeight="1" x14ac:dyDescent="0.2">
      <c r="A409" s="8">
        <v>413870</v>
      </c>
      <c r="B409" s="8">
        <v>387028</v>
      </c>
      <c r="C409" s="8">
        <v>32322</v>
      </c>
      <c r="D409" s="57" t="s">
        <v>60</v>
      </c>
      <c r="E409" s="22">
        <v>-45999.46</v>
      </c>
      <c r="F409" s="3">
        <v>154000.54</v>
      </c>
      <c r="G409" s="71"/>
    </row>
    <row r="410" spans="1:7" ht="15.95" customHeight="1" x14ac:dyDescent="0.2">
      <c r="A410" s="10"/>
      <c r="B410" s="10"/>
      <c r="C410" s="10"/>
      <c r="D410" s="39" t="s">
        <v>5</v>
      </c>
      <c r="E410" s="37">
        <f>SUBTOTAL(9,E409)</f>
        <v>-45999.46</v>
      </c>
    </row>
    <row r="411" spans="1:7" ht="15.95" customHeight="1" x14ac:dyDescent="0.2">
      <c r="A411" s="20" t="s">
        <v>11</v>
      </c>
      <c r="D411" s="36"/>
      <c r="E411" s="37"/>
    </row>
    <row r="412" spans="1:7" ht="15.95" customHeight="1" x14ac:dyDescent="0.2">
      <c r="A412" s="8">
        <v>41335</v>
      </c>
      <c r="B412" s="8">
        <v>563010</v>
      </c>
      <c r="C412" s="8">
        <v>32322</v>
      </c>
      <c r="D412" s="57" t="s">
        <v>97</v>
      </c>
      <c r="E412" s="37">
        <v>-25000</v>
      </c>
      <c r="F412" s="3">
        <v>0</v>
      </c>
    </row>
    <row r="413" spans="1:7" ht="15.95" customHeight="1" x14ac:dyDescent="0.2">
      <c r="A413" s="8">
        <v>41335</v>
      </c>
      <c r="B413" s="8">
        <v>563000</v>
      </c>
      <c r="C413" s="8">
        <v>32322</v>
      </c>
      <c r="D413" s="57" t="s">
        <v>96</v>
      </c>
      <c r="E413" s="22">
        <v>-20999.46</v>
      </c>
      <c r="F413" s="3">
        <v>79000.540000000008</v>
      </c>
    </row>
    <row r="414" spans="1:7" ht="15.95" customHeight="1" x14ac:dyDescent="0.2">
      <c r="A414" s="4"/>
      <c r="B414" s="4"/>
      <c r="C414" s="4"/>
      <c r="D414" s="39" t="s">
        <v>5</v>
      </c>
      <c r="E414" s="37">
        <f>SUBTOTAL(9,E412:E413)</f>
        <v>-45999.46</v>
      </c>
    </row>
    <row r="415" spans="1:7" ht="15.95" customHeight="1" x14ac:dyDescent="0.2">
      <c r="A415" s="56" t="s">
        <v>71</v>
      </c>
      <c r="B415" s="5"/>
      <c r="C415" s="35"/>
      <c r="D415" s="43"/>
      <c r="E415" s="1"/>
      <c r="F415" s="2"/>
    </row>
    <row r="416" spans="1:7" ht="15.95" customHeight="1" x14ac:dyDescent="0.2">
      <c r="A416" s="58" t="s">
        <v>207</v>
      </c>
      <c r="B416" s="5"/>
      <c r="C416" s="35"/>
      <c r="D416" s="43"/>
      <c r="E416" s="1"/>
      <c r="F416" s="2"/>
    </row>
    <row r="417" spans="1:7" ht="15.95" customHeight="1" x14ac:dyDescent="0.2">
      <c r="A417" s="58"/>
      <c r="B417" s="5"/>
      <c r="C417" s="35"/>
      <c r="D417" s="43"/>
      <c r="E417" s="1"/>
      <c r="F417" s="2"/>
    </row>
    <row r="418" spans="1:7" ht="15.95" customHeight="1" x14ac:dyDescent="0.2">
      <c r="A418" s="40" t="s">
        <v>7</v>
      </c>
      <c r="D418" s="52"/>
      <c r="E418" s="1"/>
    </row>
    <row r="419" spans="1:7" ht="15.95" customHeight="1" x14ac:dyDescent="0.2">
      <c r="A419" s="8">
        <v>413840</v>
      </c>
      <c r="B419" s="8">
        <v>384023</v>
      </c>
      <c r="C419" s="8">
        <v>32520</v>
      </c>
      <c r="D419" s="57" t="s">
        <v>95</v>
      </c>
      <c r="E419" s="22">
        <v>-100183.94</v>
      </c>
      <c r="F419" s="3">
        <v>1446641.06</v>
      </c>
    </row>
    <row r="420" spans="1:7" ht="15.95" customHeight="1" x14ac:dyDescent="0.2">
      <c r="A420" s="10"/>
      <c r="B420" s="10"/>
      <c r="C420" s="10"/>
      <c r="D420" s="39" t="s">
        <v>5</v>
      </c>
      <c r="E420" s="37">
        <f>SUBTOTAL(9,E419)</f>
        <v>-100183.94</v>
      </c>
    </row>
    <row r="421" spans="1:7" ht="15.95" customHeight="1" x14ac:dyDescent="0.2">
      <c r="A421" s="20" t="s">
        <v>11</v>
      </c>
      <c r="D421" s="36"/>
      <c r="E421" s="37"/>
    </row>
    <row r="422" spans="1:7" ht="15.95" customHeight="1" x14ac:dyDescent="0.2">
      <c r="A422" s="8">
        <v>41335</v>
      </c>
      <c r="B422" s="8">
        <v>563000</v>
      </c>
      <c r="C422" s="8">
        <v>32520</v>
      </c>
      <c r="D422" s="57" t="s">
        <v>96</v>
      </c>
      <c r="E422" s="22">
        <v>-100183.94</v>
      </c>
      <c r="F422" s="3">
        <v>2310557.06</v>
      </c>
    </row>
    <row r="423" spans="1:7" ht="15.95" customHeight="1" x14ac:dyDescent="0.2">
      <c r="A423" s="4"/>
      <c r="B423" s="4"/>
      <c r="C423" s="4"/>
      <c r="D423" s="39" t="s">
        <v>5</v>
      </c>
      <c r="E423" s="37">
        <f>SUBTOTAL(9,E422)</f>
        <v>-100183.94</v>
      </c>
    </row>
    <row r="424" spans="1:7" s="75" customFormat="1" ht="12.75" x14ac:dyDescent="0.2"/>
    <row r="425" spans="1:7" ht="15.95" customHeight="1" x14ac:dyDescent="0.2">
      <c r="A425" s="53" t="s">
        <v>218</v>
      </c>
      <c r="B425" s="53"/>
      <c r="C425" s="53"/>
      <c r="D425" s="53"/>
      <c r="E425" s="13" t="s">
        <v>0</v>
      </c>
      <c r="F425" s="13" t="s">
        <v>1</v>
      </c>
    </row>
    <row r="426" spans="1:7" ht="15.95" customHeight="1" x14ac:dyDescent="0.2">
      <c r="A426" s="54"/>
      <c r="B426" s="54"/>
      <c r="C426" s="54"/>
      <c r="D426" s="54"/>
      <c r="E426" s="15" t="s">
        <v>2</v>
      </c>
      <c r="F426" s="15" t="s">
        <v>3</v>
      </c>
    </row>
    <row r="427" spans="1:7" s="75" customFormat="1" ht="12.75" x14ac:dyDescent="0.2"/>
    <row r="428" spans="1:7" ht="15.95" customHeight="1" x14ac:dyDescent="0.2">
      <c r="A428" s="56" t="s">
        <v>76</v>
      </c>
      <c r="B428" s="5"/>
      <c r="C428" s="35"/>
      <c r="D428" s="43"/>
      <c r="E428" s="1"/>
      <c r="F428" s="2"/>
    </row>
    <row r="429" spans="1:7" ht="15.95" customHeight="1" x14ac:dyDescent="0.2">
      <c r="A429" s="58" t="s">
        <v>207</v>
      </c>
      <c r="B429" s="5"/>
      <c r="C429" s="35"/>
      <c r="D429" s="43"/>
      <c r="E429" s="1"/>
      <c r="F429" s="2"/>
    </row>
    <row r="430" spans="1:7" ht="15.95" customHeight="1" x14ac:dyDescent="0.2">
      <c r="A430" s="40" t="s">
        <v>7</v>
      </c>
      <c r="D430" s="52"/>
      <c r="E430" s="1"/>
    </row>
    <row r="431" spans="1:7" ht="15.95" customHeight="1" x14ac:dyDescent="0.2">
      <c r="A431" s="8">
        <v>413870</v>
      </c>
      <c r="B431" s="8">
        <v>387028</v>
      </c>
      <c r="C431" s="8">
        <v>30117</v>
      </c>
      <c r="D431" s="57" t="s">
        <v>60</v>
      </c>
      <c r="E431" s="22">
        <v>-350813</v>
      </c>
      <c r="F431" s="3">
        <v>517087</v>
      </c>
      <c r="G431" s="71"/>
    </row>
    <row r="432" spans="1:7" ht="15.95" customHeight="1" x14ac:dyDescent="0.2">
      <c r="A432" s="10"/>
      <c r="B432" s="10"/>
      <c r="C432" s="10"/>
      <c r="D432" s="39" t="s">
        <v>5</v>
      </c>
      <c r="E432" s="37">
        <f>SUBTOTAL(9,E431)</f>
        <v>-350813</v>
      </c>
    </row>
    <row r="433" spans="1:9" ht="15.95" customHeight="1" x14ac:dyDescent="0.2">
      <c r="A433" s="20" t="s">
        <v>11</v>
      </c>
      <c r="D433" s="36"/>
      <c r="E433" s="37"/>
    </row>
    <row r="434" spans="1:9" ht="15.95" customHeight="1" x14ac:dyDescent="0.2">
      <c r="A434" s="8">
        <v>41333</v>
      </c>
      <c r="B434" s="8">
        <v>563000</v>
      </c>
      <c r="C434" s="8">
        <v>30117</v>
      </c>
      <c r="D434" s="57" t="s">
        <v>96</v>
      </c>
      <c r="E434" s="22">
        <v>-350813</v>
      </c>
      <c r="F434" s="3">
        <v>499187</v>
      </c>
    </row>
    <row r="435" spans="1:9" ht="15.95" customHeight="1" x14ac:dyDescent="0.2">
      <c r="A435" s="4"/>
      <c r="B435" s="4"/>
      <c r="C435" s="4"/>
      <c r="D435" s="39" t="s">
        <v>5</v>
      </c>
      <c r="E435" s="37">
        <f>SUBTOTAL(9,E434)</f>
        <v>-350813</v>
      </c>
    </row>
    <row r="436" spans="1:9" ht="15.95" customHeight="1" x14ac:dyDescent="0.2">
      <c r="A436" s="56" t="s">
        <v>87</v>
      </c>
      <c r="B436" s="5"/>
      <c r="C436" s="35"/>
      <c r="D436" s="43"/>
      <c r="E436" s="1"/>
      <c r="F436" s="2"/>
    </row>
    <row r="437" spans="1:9" ht="15.95" customHeight="1" x14ac:dyDescent="0.2">
      <c r="A437" s="58" t="s">
        <v>207</v>
      </c>
      <c r="B437" s="5"/>
      <c r="C437" s="35"/>
      <c r="D437" s="43"/>
      <c r="E437" s="1"/>
      <c r="F437" s="2"/>
    </row>
    <row r="438" spans="1:9" ht="15.95" customHeight="1" x14ac:dyDescent="0.2">
      <c r="A438" s="40" t="s">
        <v>7</v>
      </c>
      <c r="D438" s="52"/>
      <c r="E438" s="1"/>
    </row>
    <row r="439" spans="1:9" ht="15.95" customHeight="1" x14ac:dyDescent="0.2">
      <c r="A439" s="8">
        <v>413870</v>
      </c>
      <c r="B439" s="8">
        <v>387028</v>
      </c>
      <c r="C439" s="8">
        <v>33624</v>
      </c>
      <c r="D439" s="57" t="s">
        <v>60</v>
      </c>
      <c r="E439" s="22">
        <v>-98296</v>
      </c>
      <c r="F439" s="3">
        <v>151704</v>
      </c>
      <c r="G439" s="71"/>
    </row>
    <row r="440" spans="1:9" ht="15.95" customHeight="1" x14ac:dyDescent="0.2">
      <c r="A440" s="10"/>
      <c r="B440" s="10"/>
      <c r="C440" s="10"/>
      <c r="D440" s="39" t="s">
        <v>5</v>
      </c>
      <c r="E440" s="37">
        <f>SUBTOTAL(9,E439)</f>
        <v>-98296</v>
      </c>
    </row>
    <row r="441" spans="1:9" ht="15.95" customHeight="1" x14ac:dyDescent="0.2">
      <c r="A441" s="20" t="s">
        <v>11</v>
      </c>
      <c r="D441" s="36"/>
      <c r="E441" s="37"/>
    </row>
    <row r="442" spans="1:9" ht="15.95" customHeight="1" x14ac:dyDescent="0.2">
      <c r="A442" s="8">
        <v>41335</v>
      </c>
      <c r="B442" s="8">
        <v>563010</v>
      </c>
      <c r="C442" s="8">
        <v>33624</v>
      </c>
      <c r="D442" s="57" t="s">
        <v>97</v>
      </c>
      <c r="E442" s="22">
        <v>-98296</v>
      </c>
      <c r="F442" s="3">
        <v>151704</v>
      </c>
    </row>
    <row r="443" spans="1:9" ht="15.95" customHeight="1" x14ac:dyDescent="0.2">
      <c r="A443" s="4"/>
      <c r="B443" s="4"/>
      <c r="C443" s="4"/>
      <c r="D443" s="39" t="s">
        <v>5</v>
      </c>
      <c r="E443" s="37">
        <f>SUBTOTAL(9,E442)</f>
        <v>-98296</v>
      </c>
    </row>
    <row r="444" spans="1:9" ht="15.95" customHeight="1" x14ac:dyDescent="0.2">
      <c r="A444" s="56" t="s">
        <v>88</v>
      </c>
      <c r="B444" s="5"/>
      <c r="C444" s="35"/>
      <c r="D444" s="43"/>
      <c r="E444" s="1"/>
      <c r="F444" s="2"/>
    </row>
    <row r="445" spans="1:9" ht="15.95" customHeight="1" x14ac:dyDescent="0.2">
      <c r="A445" s="58" t="s">
        <v>235</v>
      </c>
      <c r="B445" s="5"/>
      <c r="C445" s="35"/>
      <c r="D445" s="43"/>
      <c r="E445" s="1"/>
      <c r="F445" s="2"/>
    </row>
    <row r="446" spans="1:9" ht="15.95" customHeight="1" x14ac:dyDescent="0.2">
      <c r="A446" s="40" t="s">
        <v>7</v>
      </c>
      <c r="D446" s="52"/>
      <c r="E446" s="1"/>
    </row>
    <row r="447" spans="1:9" ht="15.95" customHeight="1" x14ac:dyDescent="0.2">
      <c r="A447" s="8">
        <v>413870</v>
      </c>
      <c r="B447" s="8">
        <v>387028</v>
      </c>
      <c r="C447" s="8">
        <v>34019</v>
      </c>
      <c r="D447" s="57" t="s">
        <v>60</v>
      </c>
      <c r="E447" s="22">
        <v>-32000</v>
      </c>
      <c r="F447" s="3">
        <v>0</v>
      </c>
      <c r="G447" s="77"/>
      <c r="H447" s="78"/>
      <c r="I447" s="78"/>
    </row>
    <row r="448" spans="1:9" ht="15.95" customHeight="1" x14ac:dyDescent="0.2">
      <c r="D448" s="39" t="s">
        <v>5</v>
      </c>
      <c r="E448" s="37">
        <f>SUBTOTAL(9,E447)</f>
        <v>-32000</v>
      </c>
    </row>
    <row r="449" spans="1:7" ht="15.95" customHeight="1" x14ac:dyDescent="0.2">
      <c r="A449" s="20" t="s">
        <v>11</v>
      </c>
      <c r="D449" s="36"/>
      <c r="E449" s="37"/>
    </row>
    <row r="450" spans="1:7" ht="15.95" customHeight="1" x14ac:dyDescent="0.2">
      <c r="A450" s="8">
        <v>41335</v>
      </c>
      <c r="B450" s="8">
        <v>562000</v>
      </c>
      <c r="C450" s="8">
        <v>34019</v>
      </c>
      <c r="D450" s="57" t="s">
        <v>102</v>
      </c>
      <c r="E450" s="22">
        <v>-32000</v>
      </c>
      <c r="F450" s="3">
        <v>0</v>
      </c>
    </row>
    <row r="451" spans="1:7" ht="15.95" customHeight="1" x14ac:dyDescent="0.2">
      <c r="A451" s="4"/>
      <c r="B451" s="4"/>
      <c r="C451" s="4"/>
      <c r="D451" s="39" t="s">
        <v>5</v>
      </c>
      <c r="E451" s="37">
        <f>SUBTOTAL(9,E450)</f>
        <v>-32000</v>
      </c>
    </row>
    <row r="452" spans="1:7" ht="15.95" customHeight="1" x14ac:dyDescent="0.2">
      <c r="A452" s="56" t="s">
        <v>89</v>
      </c>
      <c r="B452" s="5"/>
      <c r="C452" s="35"/>
      <c r="D452" s="43"/>
      <c r="E452" s="1"/>
      <c r="F452" s="2"/>
    </row>
    <row r="453" spans="1:7" ht="15.95" customHeight="1" x14ac:dyDescent="0.2">
      <c r="A453" s="58" t="s">
        <v>216</v>
      </c>
      <c r="B453" s="5"/>
      <c r="C453" s="35"/>
      <c r="D453" s="43"/>
      <c r="E453" s="1"/>
      <c r="F453" s="2"/>
    </row>
    <row r="454" spans="1:7" ht="15.95" customHeight="1" x14ac:dyDescent="0.2">
      <c r="A454" s="40" t="s">
        <v>7</v>
      </c>
      <c r="D454" s="52"/>
      <c r="E454" s="1"/>
    </row>
    <row r="455" spans="1:7" ht="15.95" customHeight="1" x14ac:dyDescent="0.2">
      <c r="A455" s="8">
        <v>413870</v>
      </c>
      <c r="B455" s="8">
        <v>387028</v>
      </c>
      <c r="C455" s="8">
        <v>34020</v>
      </c>
      <c r="D455" s="57" t="s">
        <v>60</v>
      </c>
      <c r="E455" s="22">
        <v>-80322.66</v>
      </c>
      <c r="F455" s="3">
        <v>0</v>
      </c>
      <c r="G455" s="71"/>
    </row>
    <row r="456" spans="1:7" ht="15.95" customHeight="1" x14ac:dyDescent="0.2">
      <c r="A456" s="10"/>
      <c r="B456" s="10"/>
      <c r="C456" s="10"/>
      <c r="D456" s="39" t="s">
        <v>5</v>
      </c>
      <c r="E456" s="37">
        <f>SUBTOTAL(9,E455)</f>
        <v>-80322.66</v>
      </c>
    </row>
    <row r="457" spans="1:7" ht="15.95" customHeight="1" x14ac:dyDescent="0.2">
      <c r="A457" s="20" t="s">
        <v>11</v>
      </c>
      <c r="D457" s="36"/>
      <c r="E457" s="37"/>
    </row>
    <row r="458" spans="1:7" ht="15.95" customHeight="1" x14ac:dyDescent="0.2">
      <c r="A458" s="8">
        <v>41335</v>
      </c>
      <c r="B458" s="8">
        <v>563000</v>
      </c>
      <c r="C458" s="8">
        <v>34020</v>
      </c>
      <c r="D458" s="57" t="s">
        <v>96</v>
      </c>
      <c r="E458" s="22">
        <v>-80322.66</v>
      </c>
      <c r="F458" s="3">
        <v>149677.34</v>
      </c>
    </row>
    <row r="459" spans="1:7" ht="15.95" customHeight="1" x14ac:dyDescent="0.2">
      <c r="A459" s="4"/>
      <c r="B459" s="4"/>
      <c r="C459" s="4"/>
      <c r="D459" s="39" t="s">
        <v>5</v>
      </c>
      <c r="E459" s="37">
        <f>SUBTOTAL(9,E458)</f>
        <v>-80322.66</v>
      </c>
    </row>
    <row r="460" spans="1:7" ht="15.95" customHeight="1" x14ac:dyDescent="0.2">
      <c r="A460" s="53" t="s">
        <v>218</v>
      </c>
      <c r="B460" s="53"/>
      <c r="C460" s="53"/>
      <c r="D460" s="53"/>
      <c r="E460" s="13" t="s">
        <v>0</v>
      </c>
      <c r="F460" s="13" t="s">
        <v>1</v>
      </c>
    </row>
    <row r="461" spans="1:7" ht="15.95" customHeight="1" x14ac:dyDescent="0.2">
      <c r="A461" s="54"/>
      <c r="B461" s="54"/>
      <c r="C461" s="54"/>
      <c r="D461" s="54"/>
      <c r="E461" s="15" t="s">
        <v>2</v>
      </c>
      <c r="F461" s="15" t="s">
        <v>3</v>
      </c>
    </row>
    <row r="462" spans="1:7" ht="15.95" customHeight="1" x14ac:dyDescent="0.2">
      <c r="A462" s="55"/>
      <c r="B462" s="55"/>
      <c r="C462" s="55"/>
      <c r="D462" s="55"/>
      <c r="E462" s="17"/>
      <c r="F462" s="17"/>
    </row>
    <row r="463" spans="1:7" ht="15.95" customHeight="1" x14ac:dyDescent="0.2">
      <c r="A463" s="56" t="s">
        <v>90</v>
      </c>
      <c r="B463" s="5"/>
      <c r="C463" s="35"/>
      <c r="D463" s="43"/>
      <c r="E463" s="1"/>
      <c r="F463" s="2"/>
    </row>
    <row r="464" spans="1:7" ht="15.95" customHeight="1" x14ac:dyDescent="0.2">
      <c r="A464" s="58" t="s">
        <v>208</v>
      </c>
      <c r="B464" s="5"/>
      <c r="C464" s="35"/>
      <c r="D464" s="43"/>
      <c r="E464" s="1"/>
      <c r="F464" s="2"/>
    </row>
    <row r="465" spans="1:7" ht="6.75" customHeight="1" x14ac:dyDescent="0.2">
      <c r="A465" s="58"/>
      <c r="B465" s="5"/>
      <c r="C465" s="35"/>
      <c r="D465" s="43"/>
      <c r="E465" s="1"/>
      <c r="F465" s="2"/>
    </row>
    <row r="466" spans="1:7" ht="15.95" customHeight="1" x14ac:dyDescent="0.2">
      <c r="A466" s="40" t="s">
        <v>7</v>
      </c>
      <c r="D466" s="52"/>
      <c r="E466" s="1"/>
    </row>
    <row r="467" spans="1:7" ht="15.95" customHeight="1" x14ac:dyDescent="0.2">
      <c r="A467" s="8">
        <v>413870</v>
      </c>
      <c r="B467" s="8">
        <v>387028</v>
      </c>
      <c r="C467" s="8">
        <v>34120</v>
      </c>
      <c r="D467" s="57" t="s">
        <v>60</v>
      </c>
      <c r="E467" s="37">
        <v>46812.100000000006</v>
      </c>
      <c r="F467" s="3">
        <v>646812.1</v>
      </c>
      <c r="G467" s="76"/>
    </row>
    <row r="468" spans="1:7" ht="15.95" customHeight="1" x14ac:dyDescent="0.2">
      <c r="A468" s="8">
        <v>413870</v>
      </c>
      <c r="B468" s="8">
        <v>387015</v>
      </c>
      <c r="C468" s="8">
        <v>34120</v>
      </c>
      <c r="D468" s="59" t="s">
        <v>104</v>
      </c>
      <c r="E468" s="82">
        <v>-0.06</v>
      </c>
      <c r="F468" s="3">
        <v>20640.939999999999</v>
      </c>
    </row>
    <row r="469" spans="1:7" ht="15.95" customHeight="1" x14ac:dyDescent="0.2">
      <c r="A469" s="8">
        <v>413870</v>
      </c>
      <c r="B469" s="8">
        <v>387013</v>
      </c>
      <c r="C469" s="8">
        <v>34120</v>
      </c>
      <c r="D469" s="59" t="s">
        <v>103</v>
      </c>
      <c r="E469" s="82">
        <v>-0.04</v>
      </c>
      <c r="F469" s="3">
        <v>13681.96</v>
      </c>
    </row>
    <row r="470" spans="1:7" ht="15.95" customHeight="1" x14ac:dyDescent="0.2">
      <c r="A470" s="8">
        <v>413840</v>
      </c>
      <c r="B470" s="8">
        <v>384009</v>
      </c>
      <c r="C470" s="8">
        <v>34120</v>
      </c>
      <c r="D470" s="57" t="s">
        <v>98</v>
      </c>
      <c r="E470" s="22">
        <v>-46812</v>
      </c>
      <c r="F470" s="3">
        <v>2000865</v>
      </c>
    </row>
    <row r="471" spans="1:7" ht="15.95" customHeight="1" x14ac:dyDescent="0.2">
      <c r="C471" s="8"/>
      <c r="D471" s="39" t="s">
        <v>5</v>
      </c>
      <c r="E471" s="37">
        <f>SUBTOTAL(9,E467:E470)</f>
        <v>0</v>
      </c>
    </row>
    <row r="472" spans="1:7" ht="15.95" customHeight="1" x14ac:dyDescent="0.2">
      <c r="A472" s="56" t="s">
        <v>91</v>
      </c>
      <c r="B472" s="5"/>
      <c r="C472" s="35"/>
      <c r="D472" s="43"/>
      <c r="E472" s="1"/>
      <c r="F472" s="2"/>
    </row>
    <row r="473" spans="1:7" ht="15.95" customHeight="1" x14ac:dyDescent="0.2">
      <c r="A473" s="58" t="s">
        <v>208</v>
      </c>
      <c r="B473" s="5"/>
      <c r="C473" s="35"/>
      <c r="D473" s="43"/>
      <c r="E473" s="1"/>
      <c r="F473" s="2"/>
    </row>
    <row r="474" spans="1:7" ht="6.75" customHeight="1" x14ac:dyDescent="0.2">
      <c r="A474" s="58"/>
      <c r="B474" s="5"/>
      <c r="C474" s="35"/>
      <c r="D474" s="43"/>
      <c r="E474" s="1"/>
      <c r="F474" s="2"/>
    </row>
    <row r="475" spans="1:7" ht="15.95" customHeight="1" x14ac:dyDescent="0.2">
      <c r="A475" s="40" t="s">
        <v>7</v>
      </c>
      <c r="D475" s="52"/>
      <c r="E475" s="1"/>
    </row>
    <row r="476" spans="1:7" ht="15.95" customHeight="1" x14ac:dyDescent="0.2">
      <c r="A476" s="8">
        <v>413870</v>
      </c>
      <c r="B476" s="8">
        <v>387028</v>
      </c>
      <c r="C476" s="8">
        <v>34122</v>
      </c>
      <c r="D476" s="57" t="s">
        <v>60</v>
      </c>
      <c r="E476" s="37">
        <v>99905.27</v>
      </c>
      <c r="F476" s="3">
        <v>99905.27</v>
      </c>
      <c r="G476" s="76"/>
    </row>
    <row r="477" spans="1:7" ht="15.95" customHeight="1" x14ac:dyDescent="0.2">
      <c r="A477" s="8">
        <v>413870</v>
      </c>
      <c r="B477" s="8">
        <v>387013</v>
      </c>
      <c r="C477" s="8">
        <v>34122</v>
      </c>
      <c r="D477" s="59" t="s">
        <v>103</v>
      </c>
      <c r="E477" s="37">
        <v>-0.27</v>
      </c>
      <c r="F477" s="3">
        <v>15394.73</v>
      </c>
    </row>
    <row r="478" spans="1:7" ht="15.95" customHeight="1" x14ac:dyDescent="0.2">
      <c r="A478" s="8">
        <v>413840</v>
      </c>
      <c r="B478" s="8">
        <v>384009</v>
      </c>
      <c r="C478" s="8">
        <v>34122</v>
      </c>
      <c r="D478" s="57" t="s">
        <v>98</v>
      </c>
      <c r="E478" s="22">
        <v>-99905</v>
      </c>
      <c r="F478" s="3">
        <v>600000</v>
      </c>
    </row>
    <row r="479" spans="1:7" ht="15.95" customHeight="1" x14ac:dyDescent="0.2">
      <c r="A479" s="10"/>
      <c r="B479" s="10"/>
      <c r="C479" s="10"/>
      <c r="D479" s="39" t="s">
        <v>5</v>
      </c>
      <c r="E479" s="37">
        <f>SUBTOTAL(9,E478)</f>
        <v>-99905</v>
      </c>
    </row>
    <row r="480" spans="1:7" ht="15.95" customHeight="1" x14ac:dyDescent="0.2">
      <c r="A480" s="56" t="s">
        <v>92</v>
      </c>
      <c r="B480" s="5"/>
      <c r="C480" s="35"/>
      <c r="D480" s="43"/>
      <c r="E480" s="1"/>
      <c r="F480" s="2"/>
    </row>
    <row r="481" spans="1:9" ht="15.95" customHeight="1" x14ac:dyDescent="0.2">
      <c r="A481" s="58" t="s">
        <v>216</v>
      </c>
      <c r="B481" s="5"/>
      <c r="C481" s="35"/>
      <c r="D481" s="43"/>
      <c r="E481" s="1"/>
      <c r="F481" s="2"/>
    </row>
    <row r="482" spans="1:9" ht="15.95" customHeight="1" x14ac:dyDescent="0.2">
      <c r="A482" s="40" t="s">
        <v>7</v>
      </c>
      <c r="D482" s="52"/>
      <c r="E482" s="1"/>
    </row>
    <row r="483" spans="1:9" ht="15.95" customHeight="1" x14ac:dyDescent="0.2">
      <c r="A483" s="8">
        <v>413870</v>
      </c>
      <c r="B483" s="8">
        <v>387028</v>
      </c>
      <c r="C483" s="8">
        <v>34521</v>
      </c>
      <c r="D483" s="57" t="s">
        <v>60</v>
      </c>
      <c r="E483" s="22">
        <v>-14352</v>
      </c>
      <c r="F483" s="3">
        <v>5283.1899999999987</v>
      </c>
      <c r="G483" s="71"/>
    </row>
    <row r="484" spans="1:9" ht="15.95" customHeight="1" x14ac:dyDescent="0.2">
      <c r="A484" s="10"/>
      <c r="B484" s="10"/>
      <c r="C484" s="10"/>
      <c r="D484" s="39" t="s">
        <v>5</v>
      </c>
      <c r="E484" s="37">
        <f>SUBTOTAL(9,E483)</f>
        <v>-14352</v>
      </c>
    </row>
    <row r="485" spans="1:9" ht="15.95" customHeight="1" x14ac:dyDescent="0.2">
      <c r="A485" s="20" t="s">
        <v>11</v>
      </c>
      <c r="D485" s="36"/>
      <c r="E485" s="37"/>
    </row>
    <row r="486" spans="1:9" ht="15.95" customHeight="1" x14ac:dyDescent="0.2">
      <c r="A486" s="8">
        <v>41335</v>
      </c>
      <c r="B486" s="8">
        <v>563010</v>
      </c>
      <c r="C486" s="8">
        <v>34521</v>
      </c>
      <c r="D486" s="57" t="s">
        <v>97</v>
      </c>
      <c r="E486" s="22">
        <v>-14352</v>
      </c>
      <c r="F486" s="3">
        <v>238945</v>
      </c>
    </row>
    <row r="487" spans="1:9" ht="15.95" customHeight="1" x14ac:dyDescent="0.2">
      <c r="A487" s="4"/>
      <c r="B487" s="4"/>
      <c r="C487" s="4"/>
      <c r="D487" s="39" t="s">
        <v>5</v>
      </c>
      <c r="E487" s="37">
        <f>SUBTOTAL(9,E486)</f>
        <v>-14352</v>
      </c>
    </row>
    <row r="488" spans="1:9" ht="15.95" customHeight="1" x14ac:dyDescent="0.2">
      <c r="A488" s="56" t="s">
        <v>107</v>
      </c>
      <c r="B488" s="5"/>
      <c r="C488" s="35"/>
      <c r="D488" s="43"/>
      <c r="E488" s="1"/>
      <c r="F488" s="2"/>
    </row>
    <row r="489" spans="1:9" ht="15.95" customHeight="1" x14ac:dyDescent="0.2">
      <c r="A489" s="58" t="s">
        <v>208</v>
      </c>
      <c r="B489" s="5"/>
      <c r="C489" s="35"/>
      <c r="D489" s="43"/>
      <c r="E489" s="1"/>
      <c r="F489" s="2"/>
    </row>
    <row r="490" spans="1:9" ht="15.95" customHeight="1" x14ac:dyDescent="0.2">
      <c r="A490" s="40" t="s">
        <v>7</v>
      </c>
      <c r="D490" s="52"/>
      <c r="E490" s="1"/>
    </row>
    <row r="491" spans="1:9" ht="15.95" customHeight="1" x14ac:dyDescent="0.2">
      <c r="A491" s="8">
        <v>413870</v>
      </c>
      <c r="B491" s="8">
        <v>387028</v>
      </c>
      <c r="C491" s="8">
        <v>34219</v>
      </c>
      <c r="D491" s="57" t="s">
        <v>60</v>
      </c>
      <c r="E491" s="37">
        <v>-160000</v>
      </c>
      <c r="F491" s="3">
        <v>0</v>
      </c>
      <c r="G491" s="76"/>
      <c r="H491" s="79"/>
      <c r="I491" s="79"/>
    </row>
    <row r="492" spans="1:9" ht="15.95" customHeight="1" x14ac:dyDescent="0.2">
      <c r="A492" s="8">
        <v>413840</v>
      </c>
      <c r="B492" s="8">
        <v>384009</v>
      </c>
      <c r="C492" s="8">
        <v>34219</v>
      </c>
      <c r="D492" s="57" t="s">
        <v>98</v>
      </c>
      <c r="E492" s="22">
        <v>160000</v>
      </c>
      <c r="F492" s="3">
        <v>160000</v>
      </c>
    </row>
    <row r="493" spans="1:9" ht="15.95" customHeight="1" x14ac:dyDescent="0.2">
      <c r="A493" s="10"/>
      <c r="B493" s="10"/>
      <c r="C493" s="10"/>
      <c r="D493" s="39" t="s">
        <v>5</v>
      </c>
      <c r="E493" s="37">
        <f>SUBTOTAL(9,E491:E492)</f>
        <v>0</v>
      </c>
    </row>
    <row r="494" spans="1:9" ht="15.95" customHeight="1" x14ac:dyDescent="0.2">
      <c r="A494" s="56" t="s">
        <v>93</v>
      </c>
      <c r="B494" s="5"/>
      <c r="C494" s="35"/>
      <c r="D494" s="43"/>
      <c r="E494" s="1"/>
      <c r="F494" s="2"/>
    </row>
    <row r="495" spans="1:9" ht="15.95" customHeight="1" x14ac:dyDescent="0.2">
      <c r="A495" s="58" t="s">
        <v>208</v>
      </c>
      <c r="B495" s="5"/>
      <c r="C495" s="35"/>
      <c r="D495" s="43"/>
      <c r="E495" s="1"/>
      <c r="F495" s="2"/>
    </row>
    <row r="496" spans="1:9" ht="15.95" customHeight="1" x14ac:dyDescent="0.2">
      <c r="A496" s="40" t="s">
        <v>7</v>
      </c>
      <c r="D496" s="52"/>
      <c r="E496" s="1"/>
    </row>
    <row r="497" spans="1:9" ht="15.95" customHeight="1" x14ac:dyDescent="0.2">
      <c r="A497" s="8">
        <v>413870</v>
      </c>
      <c r="B497" s="8">
        <v>387028</v>
      </c>
      <c r="C497" s="8">
        <v>34419</v>
      </c>
      <c r="D497" s="57" t="s">
        <v>60</v>
      </c>
      <c r="E497" s="37">
        <v>-200000</v>
      </c>
      <c r="F497" s="3">
        <v>0</v>
      </c>
      <c r="G497" s="76"/>
    </row>
    <row r="498" spans="1:9" ht="15.95" customHeight="1" x14ac:dyDescent="0.2">
      <c r="A498" s="8">
        <v>413840</v>
      </c>
      <c r="B498" s="8">
        <v>384009</v>
      </c>
      <c r="C498" s="8">
        <v>34419</v>
      </c>
      <c r="D498" s="57" t="s">
        <v>98</v>
      </c>
      <c r="E498" s="22">
        <v>200000</v>
      </c>
      <c r="F498" s="3">
        <v>200000</v>
      </c>
    </row>
    <row r="499" spans="1:9" ht="15.95" customHeight="1" x14ac:dyDescent="0.2">
      <c r="A499" s="10"/>
      <c r="B499" s="10"/>
      <c r="C499" s="10"/>
      <c r="D499" s="39" t="s">
        <v>5</v>
      </c>
      <c r="E499" s="37">
        <f>SUBTOTAL(9,E497:E498)</f>
        <v>0</v>
      </c>
    </row>
    <row r="500" spans="1:9" ht="15.95" customHeight="1" x14ac:dyDescent="0.2">
      <c r="A500" s="56" t="s">
        <v>94</v>
      </c>
      <c r="B500" s="5"/>
      <c r="C500" s="35"/>
      <c r="D500" s="43"/>
      <c r="E500" s="1"/>
      <c r="F500" s="2"/>
    </row>
    <row r="501" spans="1:9" ht="15.95" customHeight="1" x14ac:dyDescent="0.2">
      <c r="A501" s="58" t="s">
        <v>217</v>
      </c>
      <c r="B501" s="5"/>
      <c r="C501" s="35"/>
      <c r="D501" s="43"/>
      <c r="E501" s="1"/>
      <c r="F501" s="2"/>
    </row>
    <row r="502" spans="1:9" ht="15.95" customHeight="1" x14ac:dyDescent="0.2">
      <c r="A502" s="40" t="s">
        <v>7</v>
      </c>
      <c r="D502" s="52"/>
      <c r="E502" s="1"/>
    </row>
    <row r="503" spans="1:9" ht="15.95" customHeight="1" x14ac:dyDescent="0.2">
      <c r="A503" s="8">
        <v>413870</v>
      </c>
      <c r="B503" s="8">
        <v>387028</v>
      </c>
      <c r="C503" s="8">
        <v>36020</v>
      </c>
      <c r="D503" s="57" t="s">
        <v>60</v>
      </c>
      <c r="E503" s="22">
        <v>-70000</v>
      </c>
      <c r="F503" s="3">
        <v>0</v>
      </c>
      <c r="G503" s="77"/>
      <c r="H503" s="78"/>
      <c r="I503" s="78"/>
    </row>
    <row r="504" spans="1:9" ht="15.95" customHeight="1" x14ac:dyDescent="0.2">
      <c r="A504" s="10"/>
      <c r="B504" s="10"/>
      <c r="C504" s="10"/>
      <c r="D504" s="39" t="s">
        <v>5</v>
      </c>
      <c r="E504" s="37">
        <f>SUBTOTAL(9,E503)</f>
        <v>-70000</v>
      </c>
    </row>
    <row r="505" spans="1:9" ht="15.95" customHeight="1" x14ac:dyDescent="0.2">
      <c r="A505" s="20" t="s">
        <v>11</v>
      </c>
      <c r="D505" s="36"/>
      <c r="E505" s="37"/>
    </row>
    <row r="506" spans="1:9" ht="15.95" customHeight="1" x14ac:dyDescent="0.2">
      <c r="A506" s="8">
        <v>41333</v>
      </c>
      <c r="B506" s="8">
        <v>546210</v>
      </c>
      <c r="C506" s="8">
        <v>36020</v>
      </c>
      <c r="D506" s="57" t="s">
        <v>105</v>
      </c>
      <c r="E506" s="22">
        <v>-70000</v>
      </c>
      <c r="F506" s="3">
        <v>0</v>
      </c>
    </row>
    <row r="507" spans="1:9" ht="15.95" customHeight="1" x14ac:dyDescent="0.2">
      <c r="A507" s="4"/>
      <c r="B507" s="4"/>
      <c r="C507" s="4"/>
      <c r="D507" s="39" t="s">
        <v>5</v>
      </c>
      <c r="E507" s="37">
        <f>SUBTOTAL(9,E506)</f>
        <v>-70000</v>
      </c>
    </row>
    <row r="508" spans="1:9" ht="15.95" customHeight="1" x14ac:dyDescent="0.2">
      <c r="A508" s="53" t="s">
        <v>218</v>
      </c>
      <c r="B508" s="53"/>
      <c r="C508" s="53"/>
      <c r="D508" s="53"/>
      <c r="E508" s="13" t="s">
        <v>0</v>
      </c>
      <c r="F508" s="13" t="s">
        <v>1</v>
      </c>
    </row>
    <row r="509" spans="1:9" ht="15.95" customHeight="1" x14ac:dyDescent="0.2">
      <c r="A509" s="54"/>
      <c r="B509" s="54"/>
      <c r="C509" s="54"/>
      <c r="D509" s="54"/>
      <c r="E509" s="15" t="s">
        <v>2</v>
      </c>
      <c r="F509" s="15" t="s">
        <v>3</v>
      </c>
    </row>
    <row r="510" spans="1:9" ht="9.75" customHeight="1" x14ac:dyDescent="0.2">
      <c r="A510" s="55"/>
      <c r="B510" s="55"/>
      <c r="C510" s="55"/>
      <c r="D510" s="55"/>
      <c r="E510" s="17"/>
      <c r="F510" s="17"/>
    </row>
    <row r="511" spans="1:9" s="74" customFormat="1" ht="15.95" customHeight="1" x14ac:dyDescent="0.2">
      <c r="A511" s="91" t="s">
        <v>56</v>
      </c>
      <c r="B511" s="92"/>
      <c r="C511" s="93"/>
      <c r="D511" s="94"/>
      <c r="E511" s="95"/>
      <c r="F511" s="96"/>
    </row>
    <row r="512" spans="1:9" s="74" customFormat="1" ht="13.5" x14ac:dyDescent="0.2">
      <c r="A512" s="97" t="s">
        <v>255</v>
      </c>
      <c r="B512" s="92"/>
      <c r="C512" s="93"/>
      <c r="D512" s="94"/>
      <c r="E512" s="95"/>
      <c r="F512" s="96"/>
    </row>
    <row r="513" spans="1:7" s="74" customFormat="1" ht="13.5" x14ac:dyDescent="0.2">
      <c r="A513" s="98" t="s">
        <v>7</v>
      </c>
      <c r="B513" s="86"/>
      <c r="C513" s="99"/>
      <c r="D513" s="100"/>
      <c r="E513" s="95"/>
      <c r="F513" s="89"/>
    </row>
    <row r="514" spans="1:7" s="74" customFormat="1" ht="13.5" x14ac:dyDescent="0.2">
      <c r="A514" s="86">
        <v>413870</v>
      </c>
      <c r="B514" s="86" t="s">
        <v>62</v>
      </c>
      <c r="C514" s="86">
        <v>30099</v>
      </c>
      <c r="D514" s="87" t="s">
        <v>254</v>
      </c>
      <c r="E514" s="90"/>
      <c r="F514" s="89">
        <v>0</v>
      </c>
      <c r="G514" s="89"/>
    </row>
    <row r="515" spans="1:7" s="74" customFormat="1" ht="13.5" x14ac:dyDescent="0.2">
      <c r="D515" s="101" t="s">
        <v>5</v>
      </c>
      <c r="E515" s="88">
        <f>SUBTOTAL(9,E514:E514)</f>
        <v>0</v>
      </c>
      <c r="F515" s="89"/>
    </row>
    <row r="516" spans="1:7" s="74" customFormat="1" ht="13.5" x14ac:dyDescent="0.2">
      <c r="A516" s="102" t="s">
        <v>11</v>
      </c>
      <c r="B516" s="86"/>
      <c r="C516" s="99"/>
      <c r="D516" s="103"/>
      <c r="E516" s="88"/>
      <c r="F516" s="89"/>
    </row>
    <row r="517" spans="1:7" s="74" customFormat="1" ht="13.5" x14ac:dyDescent="0.2">
      <c r="A517" s="86">
        <v>41336</v>
      </c>
      <c r="B517" s="86">
        <v>590300</v>
      </c>
      <c r="C517" s="86">
        <v>30099</v>
      </c>
      <c r="D517" s="87" t="s">
        <v>100</v>
      </c>
      <c r="E517" s="90"/>
      <c r="F517" s="89"/>
    </row>
    <row r="518" spans="1:7" s="74" customFormat="1" ht="13.5" x14ac:dyDescent="0.2">
      <c r="A518" s="85"/>
      <c r="B518" s="85"/>
      <c r="C518" s="85"/>
      <c r="D518" s="101" t="s">
        <v>5</v>
      </c>
      <c r="E518" s="88">
        <f>SUBTOTAL(9,E517)</f>
        <v>0</v>
      </c>
      <c r="F518" s="89"/>
    </row>
    <row r="519" spans="1:7" ht="13.5" x14ac:dyDescent="0.2">
      <c r="A519" s="4"/>
      <c r="B519" s="4"/>
      <c r="C519" s="4"/>
      <c r="D519" s="39"/>
      <c r="E519" s="37"/>
    </row>
    <row r="520" spans="1:7" ht="13.5" x14ac:dyDescent="0.2">
      <c r="A520" s="4"/>
      <c r="B520" s="4"/>
      <c r="C520" s="4"/>
      <c r="D520" s="39"/>
      <c r="E520" s="37"/>
    </row>
    <row r="521" spans="1:7" ht="15.95" customHeight="1" x14ac:dyDescent="0.2">
      <c r="A521" s="56" t="s">
        <v>56</v>
      </c>
      <c r="B521" s="5"/>
      <c r="C521" s="35"/>
      <c r="D521" s="43"/>
      <c r="E521" s="1"/>
      <c r="F521" s="2"/>
    </row>
    <row r="522" spans="1:7" ht="13.5" x14ac:dyDescent="0.2">
      <c r="A522" s="58" t="s">
        <v>238</v>
      </c>
      <c r="B522" s="5"/>
      <c r="C522" s="35"/>
      <c r="D522" s="43"/>
      <c r="E522" s="1"/>
      <c r="F522" s="2"/>
    </row>
    <row r="523" spans="1:7" ht="13.5" x14ac:dyDescent="0.2">
      <c r="A523" s="40" t="s">
        <v>7</v>
      </c>
      <c r="D523" s="52"/>
      <c r="E523" s="1"/>
    </row>
    <row r="524" spans="1:7" ht="13.5" x14ac:dyDescent="0.2">
      <c r="A524" s="8">
        <v>413870</v>
      </c>
      <c r="B524" s="8">
        <v>387029</v>
      </c>
      <c r="C524" s="8">
        <v>30099</v>
      </c>
      <c r="D524" s="57" t="s">
        <v>99</v>
      </c>
      <c r="E524" s="22">
        <v>741266.72</v>
      </c>
      <c r="F524" s="3">
        <v>0</v>
      </c>
    </row>
    <row r="525" spans="1:7" ht="13.5" x14ac:dyDescent="0.2">
      <c r="A525" s="10"/>
      <c r="B525" s="10"/>
      <c r="C525" s="10"/>
      <c r="D525" s="39" t="s">
        <v>5</v>
      </c>
      <c r="E525" s="37">
        <f>SUBTOTAL(9,E524:E524)</f>
        <v>741266.72</v>
      </c>
    </row>
    <row r="526" spans="1:7" ht="13.5" x14ac:dyDescent="0.2">
      <c r="A526" s="20" t="s">
        <v>11</v>
      </c>
      <c r="D526" s="36"/>
      <c r="E526" s="37"/>
    </row>
    <row r="527" spans="1:7" ht="13.5" x14ac:dyDescent="0.2">
      <c r="A527" s="8">
        <v>41336</v>
      </c>
      <c r="B527" s="8">
        <v>590300</v>
      </c>
      <c r="C527" s="8">
        <v>30099</v>
      </c>
      <c r="D527" s="57" t="s">
        <v>100</v>
      </c>
      <c r="E527" s="22">
        <v>741266.72</v>
      </c>
    </row>
    <row r="528" spans="1:7" ht="13.5" x14ac:dyDescent="0.2">
      <c r="A528" s="4"/>
      <c r="B528" s="4"/>
      <c r="C528" s="4"/>
      <c r="D528" s="39" t="s">
        <v>5</v>
      </c>
      <c r="E528" s="37">
        <f>SUBTOTAL(9,E527)</f>
        <v>741266.72</v>
      </c>
    </row>
    <row r="529" spans="1:6" ht="15.95" customHeight="1" x14ac:dyDescent="0.2">
      <c r="A529" s="56" t="s">
        <v>56</v>
      </c>
      <c r="B529" s="5"/>
      <c r="C529" s="35"/>
      <c r="D529" s="43"/>
      <c r="E529" s="1"/>
      <c r="F529" s="2"/>
    </row>
    <row r="530" spans="1:6" ht="13.5" x14ac:dyDescent="0.2">
      <c r="A530" s="58" t="s">
        <v>239</v>
      </c>
      <c r="B530" s="5"/>
      <c r="C530" s="35"/>
      <c r="D530" s="43"/>
      <c r="E530" s="1"/>
      <c r="F530" s="2"/>
    </row>
    <row r="531" spans="1:6" ht="13.5" x14ac:dyDescent="0.2">
      <c r="A531" s="40" t="s">
        <v>7</v>
      </c>
      <c r="D531" s="52"/>
      <c r="E531" s="1"/>
    </row>
    <row r="532" spans="1:6" ht="13.5" x14ac:dyDescent="0.2">
      <c r="A532" s="8">
        <v>413840</v>
      </c>
      <c r="B532" s="8">
        <v>384023</v>
      </c>
      <c r="C532" s="8">
        <v>30099</v>
      </c>
      <c r="D532" s="57" t="s">
        <v>95</v>
      </c>
      <c r="E532" s="37">
        <v>-5433.39</v>
      </c>
      <c r="F532" s="3">
        <v>0</v>
      </c>
    </row>
    <row r="533" spans="1:6" ht="13.5" x14ac:dyDescent="0.2">
      <c r="A533" s="8">
        <v>413870</v>
      </c>
      <c r="B533" s="8">
        <v>387029</v>
      </c>
      <c r="C533" s="8">
        <v>30099</v>
      </c>
      <c r="D533" s="57" t="s">
        <v>99</v>
      </c>
      <c r="E533" s="22">
        <v>-1686912.85</v>
      </c>
      <c r="F533" s="3">
        <v>593908.14999999991</v>
      </c>
    </row>
    <row r="534" spans="1:6" ht="13.5" x14ac:dyDescent="0.2">
      <c r="A534" s="10"/>
      <c r="B534" s="10"/>
      <c r="C534" s="10"/>
      <c r="D534" s="39" t="s">
        <v>5</v>
      </c>
      <c r="E534" s="37">
        <f>SUBTOTAL(9,E532:E533)</f>
        <v>-1692346.24</v>
      </c>
    </row>
    <row r="535" spans="1:6" ht="13.5" x14ac:dyDescent="0.2">
      <c r="A535" s="20" t="s">
        <v>11</v>
      </c>
      <c r="D535" s="36"/>
      <c r="E535" s="37"/>
    </row>
    <row r="536" spans="1:6" ht="13.5" x14ac:dyDescent="0.2">
      <c r="A536" s="8">
        <v>41336</v>
      </c>
      <c r="B536" s="8">
        <v>590300</v>
      </c>
      <c r="C536" s="8">
        <v>30099</v>
      </c>
      <c r="D536" s="57" t="s">
        <v>100</v>
      </c>
      <c r="E536" s="22">
        <v>-1692346.24</v>
      </c>
      <c r="F536" s="3">
        <v>1197288.45</v>
      </c>
    </row>
    <row r="537" spans="1:6" ht="13.5" x14ac:dyDescent="0.2">
      <c r="A537" s="4"/>
      <c r="B537" s="4"/>
      <c r="C537" s="4"/>
      <c r="D537" s="39" t="s">
        <v>5</v>
      </c>
      <c r="E537" s="37">
        <f>SUBTOTAL(9,E536)</f>
        <v>-1692346.24</v>
      </c>
    </row>
    <row r="538" spans="1:6" ht="13.5" x14ac:dyDescent="0.2">
      <c r="A538" s="23" t="s">
        <v>39</v>
      </c>
      <c r="B538" s="4"/>
      <c r="C538" s="4"/>
      <c r="D538" s="39"/>
      <c r="E538" s="37"/>
    </row>
    <row r="539" spans="1:6" ht="9.75" customHeight="1" x14ac:dyDescent="0.2">
      <c r="A539" s="23"/>
      <c r="B539" s="4"/>
      <c r="C539" s="4"/>
      <c r="D539" s="39"/>
      <c r="E539" s="37"/>
    </row>
    <row r="540" spans="1:6" ht="13.5" x14ac:dyDescent="0.2">
      <c r="A540" s="56" t="s">
        <v>38</v>
      </c>
      <c r="B540" s="5"/>
      <c r="C540" s="35"/>
      <c r="D540" s="43"/>
      <c r="E540" s="1"/>
      <c r="F540" s="2"/>
    </row>
    <row r="541" spans="1:6" ht="7.5" customHeight="1" x14ac:dyDescent="0.2">
      <c r="A541" s="41"/>
      <c r="B541" s="5"/>
      <c r="C541" s="35"/>
      <c r="D541" s="43"/>
      <c r="E541" s="1"/>
      <c r="F541" s="2"/>
    </row>
    <row r="542" spans="1:6" ht="13.5" x14ac:dyDescent="0.2">
      <c r="A542" s="40" t="s">
        <v>7</v>
      </c>
      <c r="D542" s="52"/>
      <c r="E542" s="1"/>
    </row>
    <row r="543" spans="1:6" ht="13.5" x14ac:dyDescent="0.2">
      <c r="A543" s="8" t="s">
        <v>32</v>
      </c>
      <c r="B543" s="8" t="s">
        <v>33</v>
      </c>
      <c r="C543" s="8" t="s">
        <v>34</v>
      </c>
      <c r="D543" s="57" t="s">
        <v>35</v>
      </c>
      <c r="E543" s="22">
        <v>287500</v>
      </c>
      <c r="F543" s="3">
        <v>287500</v>
      </c>
    </row>
    <row r="544" spans="1:6" ht="13.5" x14ac:dyDescent="0.2">
      <c r="A544" s="10"/>
      <c r="B544" s="10"/>
      <c r="C544" s="10"/>
      <c r="D544" s="39" t="s">
        <v>5</v>
      </c>
      <c r="E544" s="37">
        <f>SUBTOTAL(9,E543)</f>
        <v>287500</v>
      </c>
    </row>
    <row r="545" spans="1:6" ht="13.5" x14ac:dyDescent="0.2">
      <c r="A545" s="20" t="s">
        <v>11</v>
      </c>
      <c r="D545" s="36"/>
      <c r="E545" s="37"/>
    </row>
    <row r="546" spans="1:6" ht="13.5" x14ac:dyDescent="0.2">
      <c r="A546" s="8" t="s">
        <v>36</v>
      </c>
      <c r="B546" s="8" t="s">
        <v>37</v>
      </c>
      <c r="C546" s="8" t="s">
        <v>34</v>
      </c>
      <c r="D546" s="57" t="s">
        <v>240</v>
      </c>
      <c r="E546" s="22">
        <v>287500</v>
      </c>
      <c r="F546" s="3">
        <f>505186+E546</f>
        <v>792686</v>
      </c>
    </row>
    <row r="547" spans="1:6" ht="15.95" customHeight="1" x14ac:dyDescent="0.2">
      <c r="A547" s="4"/>
      <c r="B547" s="4"/>
      <c r="C547" s="4"/>
      <c r="D547" s="39" t="s">
        <v>5</v>
      </c>
      <c r="E547" s="37">
        <f>SUBTOTAL(9,E546:E546)</f>
        <v>287500</v>
      </c>
    </row>
    <row r="548" spans="1:6" ht="13.5" x14ac:dyDescent="0.2">
      <c r="A548" s="56" t="s">
        <v>241</v>
      </c>
      <c r="B548" s="5"/>
      <c r="C548" s="35"/>
      <c r="D548" s="43"/>
      <c r="E548" s="1"/>
      <c r="F548" s="2"/>
    </row>
    <row r="549" spans="1:6" ht="13.5" x14ac:dyDescent="0.2">
      <c r="A549" s="84" t="s">
        <v>244</v>
      </c>
      <c r="B549" s="5"/>
      <c r="C549" s="35"/>
      <c r="D549" s="43"/>
      <c r="E549" s="1"/>
      <c r="F549" s="2"/>
    </row>
    <row r="550" spans="1:6" ht="13.5" x14ac:dyDescent="0.2">
      <c r="A550" s="40" t="s">
        <v>7</v>
      </c>
      <c r="D550" s="52"/>
      <c r="E550" s="1"/>
    </row>
    <row r="551" spans="1:6" ht="13.5" x14ac:dyDescent="0.2">
      <c r="A551" s="8" t="s">
        <v>32</v>
      </c>
      <c r="B551" s="8" t="s">
        <v>33</v>
      </c>
      <c r="C551" s="8" t="s">
        <v>242</v>
      </c>
      <c r="D551" s="57" t="s">
        <v>35</v>
      </c>
      <c r="E551" s="22">
        <v>1258522</v>
      </c>
      <c r="F551" s="3">
        <v>1258522</v>
      </c>
    </row>
    <row r="552" spans="1:6" ht="13.5" x14ac:dyDescent="0.2">
      <c r="A552" s="10"/>
      <c r="B552" s="10"/>
      <c r="C552" s="10"/>
      <c r="D552" s="39" t="s">
        <v>5</v>
      </c>
      <c r="E552" s="37">
        <f>SUBTOTAL(9,E551)</f>
        <v>1258522</v>
      </c>
    </row>
    <row r="553" spans="1:6" ht="15.95" customHeight="1" x14ac:dyDescent="0.2">
      <c r="A553" s="20" t="s">
        <v>11</v>
      </c>
      <c r="D553" s="36"/>
      <c r="E553" s="37"/>
    </row>
    <row r="554" spans="1:6" ht="13.5" x14ac:dyDescent="0.2">
      <c r="A554" s="8" t="s">
        <v>36</v>
      </c>
      <c r="B554" s="8" t="s">
        <v>37</v>
      </c>
      <c r="C554" s="8" t="s">
        <v>242</v>
      </c>
      <c r="D554" s="57" t="s">
        <v>240</v>
      </c>
      <c r="E554" s="22">
        <v>1258522</v>
      </c>
      <c r="F554" s="3">
        <f>942000+E554</f>
        <v>2200522</v>
      </c>
    </row>
    <row r="555" spans="1:6" ht="13.5" x14ac:dyDescent="0.2">
      <c r="A555" s="4"/>
      <c r="B555" s="4"/>
      <c r="C555" s="4"/>
      <c r="D555" s="39" t="s">
        <v>5</v>
      </c>
      <c r="E555" s="37">
        <f>SUBTOTAL(9,E554:E554)</f>
        <v>1258522</v>
      </c>
    </row>
    <row r="556" spans="1:6" ht="15.95" customHeight="1" x14ac:dyDescent="0.2">
      <c r="A556" s="56" t="s">
        <v>243</v>
      </c>
      <c r="B556" s="5"/>
      <c r="C556" s="35"/>
      <c r="D556" s="43"/>
      <c r="E556" s="1"/>
      <c r="F556" s="2"/>
    </row>
    <row r="557" spans="1:6" ht="13.5" x14ac:dyDescent="0.2">
      <c r="A557" s="84" t="s">
        <v>244</v>
      </c>
      <c r="B557" s="5"/>
      <c r="C557" s="35"/>
      <c r="D557" s="43"/>
      <c r="E557" s="1"/>
      <c r="F557" s="2"/>
    </row>
    <row r="558" spans="1:6" ht="15.95" customHeight="1" x14ac:dyDescent="0.2">
      <c r="A558" s="40" t="s">
        <v>7</v>
      </c>
      <c r="D558" s="52"/>
      <c r="E558" s="1"/>
    </row>
    <row r="559" spans="1:6" ht="13.5" x14ac:dyDescent="0.2">
      <c r="A559" s="8" t="s">
        <v>32</v>
      </c>
      <c r="B559" s="8" t="s">
        <v>33</v>
      </c>
      <c r="C559" s="8" t="s">
        <v>245</v>
      </c>
      <c r="D559" s="57" t="s">
        <v>35</v>
      </c>
      <c r="E559" s="37">
        <v>-757880</v>
      </c>
      <c r="F559" s="3">
        <v>0</v>
      </c>
    </row>
    <row r="560" spans="1:6" ht="13.5" x14ac:dyDescent="0.2">
      <c r="A560" s="8" t="s">
        <v>253</v>
      </c>
      <c r="B560" s="8" t="s">
        <v>249</v>
      </c>
      <c r="C560" s="8" t="s">
        <v>245</v>
      </c>
      <c r="D560" s="57" t="s">
        <v>248</v>
      </c>
      <c r="E560" s="22">
        <v>235000</v>
      </c>
      <c r="F560" s="3">
        <v>235000</v>
      </c>
    </row>
    <row r="561" spans="1:6" ht="13.5" x14ac:dyDescent="0.2">
      <c r="A561" s="10"/>
      <c r="B561" s="10"/>
      <c r="C561" s="10"/>
      <c r="D561" s="39" t="s">
        <v>5</v>
      </c>
      <c r="E561" s="37">
        <f>SUBTOTAL(9,E559:E560)</f>
        <v>-522880</v>
      </c>
    </row>
    <row r="562" spans="1:6" ht="15.95" customHeight="1" x14ac:dyDescent="0.2">
      <c r="A562" s="20" t="s">
        <v>11</v>
      </c>
      <c r="D562" s="36"/>
      <c r="E562" s="37"/>
    </row>
    <row r="563" spans="1:6" ht="13.5" x14ac:dyDescent="0.2">
      <c r="A563" s="8" t="s">
        <v>36</v>
      </c>
      <c r="B563" s="8" t="s">
        <v>37</v>
      </c>
      <c r="C563" s="8" t="s">
        <v>245</v>
      </c>
      <c r="D563" s="57" t="s">
        <v>240</v>
      </c>
      <c r="E563" s="22">
        <v>-522880</v>
      </c>
      <c r="F563" s="3">
        <f>1718951+E563</f>
        <v>1196071</v>
      </c>
    </row>
    <row r="564" spans="1:6" ht="13.5" x14ac:dyDescent="0.2">
      <c r="A564" s="4"/>
      <c r="B564" s="4"/>
      <c r="C564" s="4"/>
      <c r="D564" s="39" t="s">
        <v>5</v>
      </c>
      <c r="E564" s="37">
        <f>SUBTOTAL(9,E563:E563)</f>
        <v>-522880</v>
      </c>
    </row>
    <row r="565" spans="1:6" ht="15.95" customHeight="1" x14ac:dyDescent="0.2">
      <c r="A565" s="56" t="s">
        <v>246</v>
      </c>
      <c r="B565" s="5"/>
      <c r="C565" s="35"/>
      <c r="D565" s="43"/>
      <c r="E565" s="1"/>
      <c r="F565" s="2"/>
    </row>
    <row r="566" spans="1:6" ht="15.95" customHeight="1" x14ac:dyDescent="0.2">
      <c r="A566" s="84" t="s">
        <v>244</v>
      </c>
      <c r="B566" s="5"/>
      <c r="C566" s="35"/>
      <c r="D566" s="43"/>
      <c r="E566" s="1"/>
      <c r="F566" s="2"/>
    </row>
    <row r="567" spans="1:6" ht="15.95" customHeight="1" x14ac:dyDescent="0.2">
      <c r="A567" s="40" t="s">
        <v>7</v>
      </c>
      <c r="D567" s="52"/>
      <c r="E567" s="1"/>
    </row>
    <row r="568" spans="1:6" ht="13.5" x14ac:dyDescent="0.2">
      <c r="A568" s="8" t="s">
        <v>32</v>
      </c>
      <c r="B568" s="8" t="s">
        <v>33</v>
      </c>
      <c r="C568" s="8" t="s">
        <v>247</v>
      </c>
      <c r="D568" s="57" t="s">
        <v>35</v>
      </c>
      <c r="E568" s="37">
        <v>-500642</v>
      </c>
      <c r="F568" s="3">
        <v>0</v>
      </c>
    </row>
    <row r="569" spans="1:6" ht="13.5" x14ac:dyDescent="0.2">
      <c r="A569" s="10"/>
      <c r="B569" s="10"/>
      <c r="C569" s="10"/>
      <c r="D569" s="39" t="s">
        <v>5</v>
      </c>
      <c r="E569" s="37">
        <f>SUBTOTAL(9,E568:E568)</f>
        <v>-500642</v>
      </c>
    </row>
    <row r="570" spans="1:6" ht="15.95" customHeight="1" x14ac:dyDescent="0.2">
      <c r="A570" s="20" t="s">
        <v>11</v>
      </c>
      <c r="D570" s="36"/>
      <c r="E570" s="37"/>
    </row>
    <row r="571" spans="1:6" ht="13.5" x14ac:dyDescent="0.2">
      <c r="A571" s="8" t="s">
        <v>36</v>
      </c>
      <c r="B571" s="8" t="s">
        <v>37</v>
      </c>
      <c r="C571" s="8" t="s">
        <v>247</v>
      </c>
      <c r="D571" s="57" t="s">
        <v>240</v>
      </c>
      <c r="E571" s="22">
        <v>-500642</v>
      </c>
      <c r="F571" s="3">
        <f>1583930+E571</f>
        <v>1083288</v>
      </c>
    </row>
    <row r="572" spans="1:6" ht="15.95" customHeight="1" x14ac:dyDescent="0.2">
      <c r="A572" s="4"/>
      <c r="B572" s="4"/>
      <c r="C572" s="4"/>
      <c r="D572" s="39" t="s">
        <v>5</v>
      </c>
      <c r="E572" s="37">
        <f>SUBTOTAL(9,E571:E571)</f>
        <v>-500642</v>
      </c>
    </row>
    <row r="573" spans="1:6" ht="7.5" customHeight="1" x14ac:dyDescent="0.2">
      <c r="A573" s="4"/>
      <c r="B573" s="4"/>
      <c r="C573" s="4"/>
      <c r="D573" s="39"/>
      <c r="E573" s="37"/>
    </row>
    <row r="574" spans="1:6" ht="14.25" thickBot="1" x14ac:dyDescent="0.25">
      <c r="C574" s="35"/>
      <c r="D574" s="43" t="s">
        <v>13</v>
      </c>
      <c r="E574" s="83">
        <f>E572+E507+E499+E493+E487+E479+E471+E459+E451+E443+E435+E423+E414+E404+E395+E382+E375+E367+E357+E344+E335+E325+E537+E528+E316+E304+E295+E288+E281+E272+E259+E252+E243+E234+E226+E216+E206+E197+E186+E173+E162+E151+E142+E131+E121+EE112147+E92+E547+E555+E564</f>
        <v>-1899824.5599999996</v>
      </c>
    </row>
    <row r="575" spans="1:6" ht="15.95" customHeight="1" thickTop="1" x14ac:dyDescent="0.2"/>
  </sheetData>
  <printOptions horizontalCentered="1"/>
  <pageMargins left="0.5" right="0.5" top="0.5" bottom="0.5" header="0.3" footer="0.3"/>
  <pageSetup scale="91" fitToHeight="0" orientation="portrait" r:id="rId1"/>
  <headerFooter differentFirst="1" alignWithMargins="0">
    <oddFooter>&amp;C- &amp;P -</oddFooter>
    <firstFooter>&amp;C- &amp;P -</firstFooter>
  </headerFooter>
  <rowBreaks count="12" manualBreakCount="12">
    <brk id="47" max="5" man="1"/>
    <brk id="92" max="5" man="1"/>
    <brk id="131" max="5" man="1"/>
    <brk id="173" max="5" man="1"/>
    <brk id="216" max="5" man="1"/>
    <brk id="259" max="5" man="1"/>
    <brk id="304" max="5" man="1"/>
    <brk id="344" max="5" man="1"/>
    <brk id="382" max="5" man="1"/>
    <brk id="424" max="5" man="1"/>
    <brk id="459" max="5" man="1"/>
    <brk id="507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Attachment</vt:lpstr>
      <vt:lpstr>Attachment (2)</vt:lpstr>
      <vt:lpstr>Attachment!Print_Area</vt:lpstr>
      <vt:lpstr>'Attachment (2)'!Print_Area</vt:lpstr>
      <vt:lpstr>Attachment!Print_Titles</vt:lpstr>
      <vt:lpstr>'Attachment (2)'!Print_Titles</vt:lpstr>
    </vt:vector>
  </TitlesOfParts>
  <Company>City of Melbourne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Swanke</dc:creator>
  <cp:lastModifiedBy>Marla Keehn</cp:lastModifiedBy>
  <cp:lastPrinted>2024-11-21T20:18:34Z</cp:lastPrinted>
  <dcterms:created xsi:type="dcterms:W3CDTF">2007-01-29T16:59:23Z</dcterms:created>
  <dcterms:modified xsi:type="dcterms:W3CDTF">2024-12-04T15:33:30Z</dcterms:modified>
</cp:coreProperties>
</file>